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jack/Documents/AFLWFantasy2019/Documents/Intro/"/>
    </mc:Choice>
  </mc:AlternateContent>
  <bookViews>
    <workbookView xWindow="840" yWindow="460" windowWidth="24760" windowHeight="15540" tabRatio="500"/>
  </bookViews>
  <sheets>
    <sheet name="Main" sheetId="3" r:id="rId1"/>
    <sheet name="Players" sheetId="1" r:id="rId2"/>
    <sheet name="System" sheetId="2" r:id="rId3"/>
  </sheets>
  <definedNames>
    <definedName name="_xlnm._FilterDatabase" localSheetId="1" hidden="1">Players!$A$2:$F$312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B2" i="2"/>
  <c r="A3" i="2"/>
  <c r="B3" i="2"/>
  <c r="A4" i="2"/>
  <c r="B4" i="2"/>
  <c r="A7" i="2"/>
  <c r="B7" i="2"/>
  <c r="A6" i="2"/>
  <c r="B6" i="2"/>
  <c r="A5" i="2"/>
  <c r="B5" i="2"/>
  <c r="A8" i="2"/>
  <c r="B8" i="2"/>
  <c r="A9" i="2"/>
  <c r="B9" i="2"/>
  <c r="A10" i="2"/>
  <c r="B10" i="2"/>
  <c r="A13" i="2"/>
  <c r="B13" i="2"/>
  <c r="A12" i="2"/>
  <c r="B12" i="2"/>
  <c r="A11" i="2"/>
  <c r="B11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B28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B29" i="2"/>
  <c r="D23" i="2"/>
  <c r="D21" i="2"/>
  <c r="D18" i="2"/>
  <c r="D19" i="2"/>
  <c r="D22" i="2"/>
  <c r="D20" i="2"/>
  <c r="D8" i="2"/>
  <c r="D11" i="2"/>
  <c r="D14" i="2"/>
  <c r="D16" i="2"/>
  <c r="D17" i="2"/>
  <c r="D9" i="2"/>
  <c r="D12" i="2"/>
  <c r="D15" i="2"/>
  <c r="D13" i="2"/>
  <c r="D10" i="2"/>
  <c r="D4" i="2"/>
  <c r="D7" i="2"/>
  <c r="D3" i="2"/>
  <c r="D6" i="2"/>
  <c r="D2" i="2"/>
  <c r="D5" i="2"/>
  <c r="B31" i="2"/>
  <c r="B32" i="2"/>
  <c r="B34" i="2"/>
  <c r="B35" i="2"/>
  <c r="I42" i="3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B33" i="2"/>
  <c r="I38" i="3"/>
  <c r="F38" i="3"/>
  <c r="C38" i="3"/>
  <c r="B27" i="2"/>
  <c r="I40" i="3"/>
  <c r="C42" i="3"/>
</calcChain>
</file>

<file path=xl/sharedStrings.xml><?xml version="1.0" encoding="utf-8"?>
<sst xmlns="http://schemas.openxmlformats.org/spreadsheetml/2006/main" count="3280" uniqueCount="983">
  <si>
    <t>Club</t>
  </si>
  <si>
    <t>Player</t>
  </si>
  <si>
    <t>Position</t>
  </si>
  <si>
    <t>ADEL</t>
  </si>
  <si>
    <t>Sarah Allan</t>
  </si>
  <si>
    <t>FWD / DEF</t>
  </si>
  <si>
    <t>Dayna Cox</t>
  </si>
  <si>
    <t>DEF</t>
  </si>
  <si>
    <t>Courtney Cramey</t>
  </si>
  <si>
    <t>Angela Foley</t>
  </si>
  <si>
    <t>Anne Hatchard</t>
  </si>
  <si>
    <t>Talia Radan</t>
  </si>
  <si>
    <t>Chelsea Randall</t>
  </si>
  <si>
    <t>MID / DEF</t>
  </si>
  <si>
    <t>Stevie-Lee Thompson</t>
  </si>
  <si>
    <t>Ruby Blair</t>
  </si>
  <si>
    <t>Shannon Campbell</t>
  </si>
  <si>
    <t>Arianna Clarke</t>
  </si>
  <si>
    <t>Nicole Hildebrand</t>
  </si>
  <si>
    <t>Leah Kaslar</t>
  </si>
  <si>
    <t>Breanna Koenen</t>
  </si>
  <si>
    <t>Kate Lutkins</t>
  </si>
  <si>
    <t>Emma Pittman</t>
  </si>
  <si>
    <t>CARL</t>
  </si>
  <si>
    <t>Brianna Davey</t>
  </si>
  <si>
    <t>Danielle Hardiman</t>
  </si>
  <si>
    <t>Reni Hicks</t>
  </si>
  <si>
    <t>Nicola Stevens</t>
  </si>
  <si>
    <t>COLL</t>
  </si>
  <si>
    <t>Stephanie Chiocci</t>
  </si>
  <si>
    <t>Darcy Guttridge</t>
  </si>
  <si>
    <t>Stacey Livingstone</t>
  </si>
  <si>
    <t>Cecilia McIntosh</t>
  </si>
  <si>
    <t>Iilish Ross</t>
  </si>
  <si>
    <t>FRE</t>
  </si>
  <si>
    <t>Ebony Antonio</t>
  </si>
  <si>
    <t>Tayla Bresland</t>
  </si>
  <si>
    <t>Cassie Davidson</t>
  </si>
  <si>
    <t>Gemma Houghton</t>
  </si>
  <si>
    <t>Leah Mascall</t>
  </si>
  <si>
    <t>Hayley Miller</t>
  </si>
  <si>
    <t>Belinda Smith</t>
  </si>
  <si>
    <t>Alex Williams</t>
  </si>
  <si>
    <t>GWS</t>
  </si>
  <si>
    <t>Elle Bennetts</t>
  </si>
  <si>
    <t>Ellie Brush</t>
  </si>
  <si>
    <t>Amanda Farrugia</t>
  </si>
  <si>
    <t>Phoebe McWilliams</t>
  </si>
  <si>
    <t>Pepa Randall</t>
  </si>
  <si>
    <t>Renee Tomkins</t>
  </si>
  <si>
    <t>MELB</t>
  </si>
  <si>
    <t>Harriet Cordner</t>
  </si>
  <si>
    <t>Meg Downie</t>
  </si>
  <si>
    <t>Jasmine Grierson</t>
  </si>
  <si>
    <t>Sarah Lampard</t>
  </si>
  <si>
    <t>Brooke Patterson</t>
  </si>
  <si>
    <t>Shelley Scott</t>
  </si>
  <si>
    <t>Katherine Smith</t>
  </si>
  <si>
    <t>Anna Teague</t>
  </si>
  <si>
    <t>WB</t>
  </si>
  <si>
    <t>Libby Birch</t>
  </si>
  <si>
    <t>Nicole Callinan</t>
  </si>
  <si>
    <t>Bailey Hunt</t>
  </si>
  <si>
    <t>Aasta O'Connor</t>
  </si>
  <si>
    <t>RUC / DEF</t>
  </si>
  <si>
    <t>Hannah Scott</t>
  </si>
  <si>
    <t>Lauren Spark</t>
  </si>
  <si>
    <t>Bonnie Toogood</t>
  </si>
  <si>
    <t>Hayley Wildes</t>
  </si>
  <si>
    <t>DEFENDERS</t>
  </si>
  <si>
    <t>MID</t>
  </si>
  <si>
    <t>Eloise Jones</t>
  </si>
  <si>
    <t>Rheanne Lugg</t>
  </si>
  <si>
    <t>Ebony Marinoff</t>
  </si>
  <si>
    <t>Jenna McCormick</t>
  </si>
  <si>
    <t>MID / FWD</t>
  </si>
  <si>
    <t>Justine Mules</t>
  </si>
  <si>
    <t>Erin Phillips</t>
  </si>
  <si>
    <t>Marijana Rajcic</t>
  </si>
  <si>
    <t>Sally Riley</t>
  </si>
  <si>
    <t>Jessica Sedunary</t>
  </si>
  <si>
    <t>Deni Varnhagen</t>
  </si>
  <si>
    <t>Ruth Wallace</t>
  </si>
  <si>
    <t>Alexandra Anderson</t>
  </si>
  <si>
    <t>Kaitlyn Ashmore</t>
  </si>
  <si>
    <t>Emily Bates</t>
  </si>
  <si>
    <t>Gabby Collingwood</t>
  </si>
  <si>
    <t>Nat Exon</t>
  </si>
  <si>
    <t>Brittany Gibson</t>
  </si>
  <si>
    <t>Megan Hunt</t>
  </si>
  <si>
    <t>Kate McCarthy</t>
  </si>
  <si>
    <t>Tahlia Randall</t>
  </si>
  <si>
    <t>Jamie Stanton</t>
  </si>
  <si>
    <t>Jordan Zanchetta</t>
  </si>
  <si>
    <t>Emma Zielke</t>
  </si>
  <si>
    <t>Lauren Arnell</t>
  </si>
  <si>
    <t>Shae Audley</t>
  </si>
  <si>
    <t>Lauren Brazzale</t>
  </si>
  <si>
    <t>Maddison Gay</t>
  </si>
  <si>
    <t>Georgia Gee</t>
  </si>
  <si>
    <t>Katie-Jayne Grieve</t>
  </si>
  <si>
    <t>Kerryn Harrington</t>
  </si>
  <si>
    <t>Jess Hosking</t>
  </si>
  <si>
    <t>Sarah Hosking</t>
  </si>
  <si>
    <t>Bridie Kennedy</t>
  </si>
  <si>
    <t>Madeline Keryk</t>
  </si>
  <si>
    <t>Sophie Li</t>
  </si>
  <si>
    <t>Katie Loynes</t>
  </si>
  <si>
    <t>Tilly Lucas-Rodd</t>
  </si>
  <si>
    <t>Natalie Plane</t>
  </si>
  <si>
    <t>Courtney Webb</t>
  </si>
  <si>
    <t>Amelia Barden</t>
  </si>
  <si>
    <t>Christina Bernardi</t>
  </si>
  <si>
    <t>Brittany Bonnici</t>
  </si>
  <si>
    <t>Sophie Casey</t>
  </si>
  <si>
    <t>Emma Grant</t>
  </si>
  <si>
    <t>Melissa Kuys</t>
  </si>
  <si>
    <t>Kristy Stratton</t>
  </si>
  <si>
    <t>Holly Whitford</t>
  </si>
  <si>
    <t>Ashlee Atkins</t>
  </si>
  <si>
    <t>Kiara Bowers</t>
  </si>
  <si>
    <t>Stephanie Cain</t>
  </si>
  <si>
    <t>Kara Donnellan</t>
  </si>
  <si>
    <t>Evangeline Gooch</t>
  </si>
  <si>
    <t>Brianna Green</t>
  </si>
  <si>
    <t>Dana Hooker</t>
  </si>
  <si>
    <t>Gabby O'Sullivan</t>
  </si>
  <si>
    <t>Nicola Barr</t>
  </si>
  <si>
    <t>Maddy Collier</t>
  </si>
  <si>
    <t>Alicia Eva</t>
  </si>
  <si>
    <t>Renee Forth</t>
  </si>
  <si>
    <t>Courtney Gum</t>
  </si>
  <si>
    <t>Jodie Hicks</t>
  </si>
  <si>
    <t>Phoebe Monahan</t>
  </si>
  <si>
    <t>Emma Swanson</t>
  </si>
  <si>
    <t>Britt Tully</t>
  </si>
  <si>
    <t>Haneen Zreika</t>
  </si>
  <si>
    <t>Richelle Cranston</t>
  </si>
  <si>
    <t>Ashleigh Guest</t>
  </si>
  <si>
    <t>Emma Humphries</t>
  </si>
  <si>
    <t>Lily Mithen</t>
  </si>
  <si>
    <t>Elise O'Dea</t>
  </si>
  <si>
    <t>Karen Paxman</t>
  </si>
  <si>
    <t>Daisy Pearce</t>
  </si>
  <si>
    <t>Catherine Phillips</t>
  </si>
  <si>
    <t>Claudia Whitfort</t>
  </si>
  <si>
    <t>Daria Bannister</t>
  </si>
  <si>
    <t>Ellie Blackburn</t>
  </si>
  <si>
    <t>Jenna Bruton</t>
  </si>
  <si>
    <t>Monique Conti</t>
  </si>
  <si>
    <t>Angelica Gogos</t>
  </si>
  <si>
    <t>Emma Kearney</t>
  </si>
  <si>
    <t>Kirsty Lamb</t>
  </si>
  <si>
    <t>Brooke Lochland</t>
  </si>
  <si>
    <t>Emma Mackie</t>
  </si>
  <si>
    <t>Aisling Utri</t>
  </si>
  <si>
    <t>MIDFIELDERS</t>
  </si>
  <si>
    <t>RUCKS</t>
  </si>
  <si>
    <t>Jessica Allan</t>
  </si>
  <si>
    <t>RUC / FWD</t>
  </si>
  <si>
    <t>Rhiannon Metcalfe</t>
  </si>
  <si>
    <t>RUC</t>
  </si>
  <si>
    <t>Jessy Keeffe</t>
  </si>
  <si>
    <t>Alison Downie</t>
  </si>
  <si>
    <t>Breann Moody</t>
  </si>
  <si>
    <t>Eliza Hynes</t>
  </si>
  <si>
    <t>Emma King</t>
  </si>
  <si>
    <t>Ruby Schleicher</t>
  </si>
  <si>
    <t>Alicia Janz</t>
  </si>
  <si>
    <t>Tayla McAuliffe</t>
  </si>
  <si>
    <t>Madeleine Boyd</t>
  </si>
  <si>
    <t>Erin McKinnon</t>
  </si>
  <si>
    <t>Louise Stephenson</t>
  </si>
  <si>
    <t>Erin Hoare</t>
  </si>
  <si>
    <t>Lauren Pearce</t>
  </si>
  <si>
    <t>Eden Zanker</t>
  </si>
  <si>
    <t>Tiarna Ernst</t>
  </si>
  <si>
    <t>Kimberley Rennie</t>
  </si>
  <si>
    <t>FORWARDS</t>
  </si>
  <si>
    <t>FWD</t>
  </si>
  <si>
    <t>Jasmyn Hewett</t>
  </si>
  <si>
    <t>Sarah Perkins</t>
  </si>
  <si>
    <t>Isabella Ayre</t>
  </si>
  <si>
    <t>Sophie Conway</t>
  </si>
  <si>
    <t>Sabrina Frederick-Traub</t>
  </si>
  <si>
    <t>Krystal Scott</t>
  </si>
  <si>
    <t>Sharni Webb</t>
  </si>
  <si>
    <t>Tayla Harris</t>
  </si>
  <si>
    <t>Gabriella Pound</t>
  </si>
  <si>
    <t>Darcy Vescio</t>
  </si>
  <si>
    <t>Sarah D'Arcy</t>
  </si>
  <si>
    <t>Sarah Dargan</t>
  </si>
  <si>
    <t>Jasmine Garner</t>
  </si>
  <si>
    <t>Moana Hope</t>
  </si>
  <si>
    <t>Jaimee Lambert</t>
  </si>
  <si>
    <t>Chloe Molloy</t>
  </si>
  <si>
    <t>Kellie Gibson</t>
  </si>
  <si>
    <t>Ashley Sharp</t>
  </si>
  <si>
    <t>Jacinda Barclay</t>
  </si>
  <si>
    <t>Rebecca Beeson</t>
  </si>
  <si>
    <t>Aimee Schmidt</t>
  </si>
  <si>
    <t>Cora Staunton</t>
  </si>
  <si>
    <t>Tegan Cunningham</t>
  </si>
  <si>
    <t>Kate Hore</t>
  </si>
  <si>
    <t>Bianca Jakobsson</t>
  </si>
  <si>
    <t>Ainslie Kemp</t>
  </si>
  <si>
    <t>Aliesha Newman</t>
  </si>
  <si>
    <t>Maddie Shevlin</t>
  </si>
  <si>
    <t>Deanna Berry</t>
  </si>
  <si>
    <t>Katie Brennan</t>
  </si>
  <si>
    <t>Naomi Ferres</t>
  </si>
  <si>
    <t>Isabel Huntington</t>
  </si>
  <si>
    <t>Kirsten McLeod</t>
  </si>
  <si>
    <t>Consolidated</t>
  </si>
  <si>
    <t>Select Defender</t>
  </si>
  <si>
    <t>Select Midfielder</t>
  </si>
  <si>
    <t>Select Ruck</t>
  </si>
  <si>
    <t>Select Forward</t>
  </si>
  <si>
    <t>Total</t>
  </si>
  <si>
    <t>Team Name:</t>
  </si>
  <si>
    <t>Coach:</t>
  </si>
  <si>
    <t>Players</t>
  </si>
  <si>
    <t>Codes</t>
  </si>
  <si>
    <t>Unique</t>
  </si>
  <si>
    <t>Duplicates</t>
  </si>
  <si>
    <t>Problems</t>
  </si>
  <si>
    <t>TEAM</t>
  </si>
  <si>
    <t>Occurrence</t>
  </si>
  <si>
    <t>ID</t>
  </si>
  <si>
    <t>Price</t>
  </si>
  <si>
    <t>CD_I1005251</t>
  </si>
  <si>
    <t>CD_I1005256</t>
  </si>
  <si>
    <t>CD_I1005258</t>
  </si>
  <si>
    <t>CD_I1005269</t>
  </si>
  <si>
    <t>CD_I1005279</t>
  </si>
  <si>
    <t>CD_I1005285</t>
  </si>
  <si>
    <t>CD_I1005378</t>
  </si>
  <si>
    <t>CD_I1005379</t>
  </si>
  <si>
    <t>CD_I1005386</t>
  </si>
  <si>
    <t>CD_I1005641</t>
  </si>
  <si>
    <t>CD_I1005955</t>
  </si>
  <si>
    <t>CD_I1005956</t>
  </si>
  <si>
    <t>CD_I1007021</t>
  </si>
  <si>
    <t>CD_I1007129</t>
  </si>
  <si>
    <t>CD_I1007313</t>
  </si>
  <si>
    <t>Katelyn Rosenzweig</t>
  </si>
  <si>
    <t>CD_I1007341</t>
  </si>
  <si>
    <t>Chloe Scheer</t>
  </si>
  <si>
    <t>CD_I1007342</t>
  </si>
  <si>
    <t>CD_I1007356</t>
  </si>
  <si>
    <t>CD_I1007572</t>
  </si>
  <si>
    <t>CD_I1007574</t>
  </si>
  <si>
    <t>Nikki Gore</t>
  </si>
  <si>
    <t>CD_I1009783</t>
  </si>
  <si>
    <t>Danielle Ponter</t>
  </si>
  <si>
    <t>CD_I1009794</t>
  </si>
  <si>
    <t>CD_I1010655</t>
  </si>
  <si>
    <t>Hannah Martin</t>
  </si>
  <si>
    <t>CD_I1011092</t>
  </si>
  <si>
    <t>Jessica Foley</t>
  </si>
  <si>
    <t>CD_I1011127</t>
  </si>
  <si>
    <t>Maisie Nankivell</t>
  </si>
  <si>
    <t>CD_I1013946</t>
  </si>
  <si>
    <t>Ailish Considine</t>
  </si>
  <si>
    <t>CD_I1013947</t>
  </si>
  <si>
    <t>CD_I296145</t>
  </si>
  <si>
    <t>CD_I998044</t>
  </si>
  <si>
    <t>CD_I998045</t>
  </si>
  <si>
    <t>CD_I998046</t>
  </si>
  <si>
    <t>CD_I998163</t>
  </si>
  <si>
    <t>BL</t>
  </si>
  <si>
    <t>CD_I1001678</t>
  </si>
  <si>
    <t>Jess Wuetschner</t>
  </si>
  <si>
    <t>CD_I1001690</t>
  </si>
  <si>
    <t>CD_I1003019</t>
  </si>
  <si>
    <t>CD_I1005630</t>
  </si>
  <si>
    <t>CD_I1005634</t>
  </si>
  <si>
    <t>CD_I1005636</t>
  </si>
  <si>
    <t>CD_I1005638</t>
  </si>
  <si>
    <t>CD_I1005651</t>
  </si>
  <si>
    <t>Sam Virgo</t>
  </si>
  <si>
    <t>CD_I1005652</t>
  </si>
  <si>
    <t>CD_I1005659</t>
  </si>
  <si>
    <t>CD_I1005661</t>
  </si>
  <si>
    <t>CD_I1007130</t>
  </si>
  <si>
    <t>CD_I1007137</t>
  </si>
  <si>
    <t>CD_I1009826</t>
  </si>
  <si>
    <t>Jade Ellenger</t>
  </si>
  <si>
    <t>CD_I1009828</t>
  </si>
  <si>
    <t>CD_I1009830</t>
  </si>
  <si>
    <t>Tori Groves-Little</t>
  </si>
  <si>
    <t>CD_I1009832</t>
  </si>
  <si>
    <t>Natalie Grider</t>
  </si>
  <si>
    <t>CD_I1009836</t>
  </si>
  <si>
    <t>Jesse Tawhiao-Wardlaw</t>
  </si>
  <si>
    <t>CD_I1009838</t>
  </si>
  <si>
    <t>CD_I1009847</t>
  </si>
  <si>
    <t>McKenzie Dowrick</t>
  </si>
  <si>
    <t>CD_I1009894</t>
  </si>
  <si>
    <t>Lauren Bella</t>
  </si>
  <si>
    <t>CD_I1009963</t>
  </si>
  <si>
    <t>Jacqui Yorston</t>
  </si>
  <si>
    <t>CD_I1009964</t>
  </si>
  <si>
    <t>CD_I1010664</t>
  </si>
  <si>
    <t>CD_I1010667</t>
  </si>
  <si>
    <t>CD_I1010682</t>
  </si>
  <si>
    <t>Brianna McFarlane</t>
  </si>
  <si>
    <t>DEF / FWD</t>
  </si>
  <si>
    <t>CD_I1012953</t>
  </si>
  <si>
    <t>Paige Parker</t>
  </si>
  <si>
    <t>CD_I1014037</t>
  </si>
  <si>
    <t>CD_I997715</t>
  </si>
  <si>
    <t>CD_I998034</t>
  </si>
  <si>
    <t>CD_I998037</t>
  </si>
  <si>
    <t>CD_I998154</t>
  </si>
  <si>
    <t>CD_I998155</t>
  </si>
  <si>
    <t>CD_I1003020</t>
  </si>
  <si>
    <t>Jessica Edwards</t>
  </si>
  <si>
    <t>CD_I1005278</t>
  </si>
  <si>
    <t>CD_I1005865</t>
  </si>
  <si>
    <t>CD_I1006666</t>
  </si>
  <si>
    <t>CD_I1006996</t>
  </si>
  <si>
    <t>CD_I1007003</t>
  </si>
  <si>
    <t>CD_I1007016</t>
  </si>
  <si>
    <t>CD_I1007017</t>
  </si>
  <si>
    <t>CD_I1007023</t>
  </si>
  <si>
    <t>CD_I1007025</t>
  </si>
  <si>
    <t>CD_I1007026</t>
  </si>
  <si>
    <t>CD_I1009771</t>
  </si>
  <si>
    <t>CD_I1009852</t>
  </si>
  <si>
    <t>Emerson Woods</t>
  </si>
  <si>
    <t>CD_I1009876</t>
  </si>
  <si>
    <t>Charlotte Wilson</t>
  </si>
  <si>
    <t>CD_I1009880</t>
  </si>
  <si>
    <t>Madison Prespakis</t>
  </si>
  <si>
    <t>CD_I1009885</t>
  </si>
  <si>
    <t>CD_I1009977</t>
  </si>
  <si>
    <t>CD_I1010262</t>
  </si>
  <si>
    <t>Chloe Dalton</t>
  </si>
  <si>
    <t>CD_I1012549</t>
  </si>
  <si>
    <t>Brooke Walker</t>
  </si>
  <si>
    <t>CD_I1012558</t>
  </si>
  <si>
    <t>Jayde Van Dyk</t>
  </si>
  <si>
    <t>CD_I1012659</t>
  </si>
  <si>
    <t>Rhiannon Watt</t>
  </si>
  <si>
    <t>CD_I1012734</t>
  </si>
  <si>
    <t>Abbie McKay</t>
  </si>
  <si>
    <t>CD_I1013027</t>
  </si>
  <si>
    <t>CD_I997663</t>
  </si>
  <si>
    <t>CD_I997664</t>
  </si>
  <si>
    <t>CD_I997683</t>
  </si>
  <si>
    <t>CD_I997745</t>
  </si>
  <si>
    <t>CD_I998039</t>
  </si>
  <si>
    <t>Kirby Bentley</t>
  </si>
  <si>
    <t>CD_I998042</t>
  </si>
  <si>
    <t>CD_I998164</t>
  </si>
  <si>
    <t>CD_I1001684</t>
  </si>
  <si>
    <t>CD_I1004400</t>
  </si>
  <si>
    <t>CD_I1004401</t>
  </si>
  <si>
    <t>CD_I1004405</t>
  </si>
  <si>
    <t>CD_I1004407</t>
  </si>
  <si>
    <t>CD_I1004415</t>
  </si>
  <si>
    <t>Erica Fowler</t>
  </si>
  <si>
    <t>CD_I1005663</t>
  </si>
  <si>
    <t>Jordan Membrey</t>
  </si>
  <si>
    <t>CD_I1005664</t>
  </si>
  <si>
    <t>CD_I1007015</t>
  </si>
  <si>
    <t>CD_I1007027</t>
  </si>
  <si>
    <t>CD_I1007139</t>
  </si>
  <si>
    <t>CD_I1009849</t>
  </si>
  <si>
    <t>CD_I1009851</t>
  </si>
  <si>
    <t>CD_I1009855</t>
  </si>
  <si>
    <t>CD_I1009872</t>
  </si>
  <si>
    <t>CD_I1009978</t>
  </si>
  <si>
    <t>Georgie Parker</t>
  </si>
  <si>
    <t>CD_I1009979</t>
  </si>
  <si>
    <t>Lauren Butler</t>
  </si>
  <si>
    <t>CD_I1010096</t>
  </si>
  <si>
    <t>CD_I1010263</t>
  </si>
  <si>
    <t>CD_I1010658</t>
  </si>
  <si>
    <t>Ash Brazill</t>
  </si>
  <si>
    <t>CD_I1010663</t>
  </si>
  <si>
    <t>CD_I1010688</t>
  </si>
  <si>
    <t>Sophie Alexander</t>
  </si>
  <si>
    <t>CD_I1012580</t>
  </si>
  <si>
    <t>Mikala Cann</t>
  </si>
  <si>
    <t>CD_I1012637</t>
  </si>
  <si>
    <t>Katie Lynch</t>
  </si>
  <si>
    <t>CD_I1013028</t>
  </si>
  <si>
    <t>Sarah Rowe</t>
  </si>
  <si>
    <t>CD_I1013706</t>
  </si>
  <si>
    <t>Sharni Layton</t>
  </si>
  <si>
    <t>CD_I1013765</t>
  </si>
  <si>
    <t>Georgia Gourlay</t>
  </si>
  <si>
    <t>CD_I997726</t>
  </si>
  <si>
    <t>CD_I997729</t>
  </si>
  <si>
    <t>Jordyn Allen</t>
  </si>
  <si>
    <t>CD_I997736</t>
  </si>
  <si>
    <t>CD_I998158</t>
  </si>
  <si>
    <t>CD_I1001679</t>
  </si>
  <si>
    <t>CD_I1001680</t>
  </si>
  <si>
    <t>CD_I1001682</t>
  </si>
  <si>
    <t>CD_I1004406</t>
  </si>
  <si>
    <t>CD_I1005409</t>
  </si>
  <si>
    <t>CD_I1005416</t>
  </si>
  <si>
    <t>CD_I1005429</t>
  </si>
  <si>
    <t>CD_I1005431</t>
  </si>
  <si>
    <t>Laura Pugh</t>
  </si>
  <si>
    <t>CD_I1005437</t>
  </si>
  <si>
    <t>CD_I1006997</t>
  </si>
  <si>
    <t>CD_I1007141</t>
  </si>
  <si>
    <t>CD_I1007144</t>
  </si>
  <si>
    <t>Matilda Sergeant</t>
  </si>
  <si>
    <t>CD_I1009893</t>
  </si>
  <si>
    <t>Sabreena Duffy</t>
  </si>
  <si>
    <t>CD_I1009895</t>
  </si>
  <si>
    <t>CD_I1009897</t>
  </si>
  <si>
    <t>CD_I1010656</t>
  </si>
  <si>
    <t>CD_I1010661</t>
  </si>
  <si>
    <t>CD_I1010684</t>
  </si>
  <si>
    <t>Philipa Seth</t>
  </si>
  <si>
    <t>CD_I1012248</t>
  </si>
  <si>
    <t>Courtney Stubbs</t>
  </si>
  <si>
    <t>CD_I1012250</t>
  </si>
  <si>
    <t>Parris Laurie</t>
  </si>
  <si>
    <t>CD_I1012251</t>
  </si>
  <si>
    <t>Jasmin Stewart</t>
  </si>
  <si>
    <t>CD_I1012253</t>
  </si>
  <si>
    <t>Ebony Dowson</t>
  </si>
  <si>
    <t>CD_I1012254</t>
  </si>
  <si>
    <t>Brianna Moyes</t>
  </si>
  <si>
    <t>CD_I1013936</t>
  </si>
  <si>
    <t>Angelique Stannett</t>
  </si>
  <si>
    <t>CD_I1013937</t>
  </si>
  <si>
    <t>CD_I998030</t>
  </si>
  <si>
    <t>CD_I998036</t>
  </si>
  <si>
    <t>CD_I998040</t>
  </si>
  <si>
    <t>CD_I998041</t>
  </si>
  <si>
    <t>Melissa Caulfield</t>
  </si>
  <si>
    <t>CD_I998152</t>
  </si>
  <si>
    <t>CD_I998156</t>
  </si>
  <si>
    <t>Mia-Rae Clifford</t>
  </si>
  <si>
    <t>GEEL</t>
  </si>
  <si>
    <t>CD_I1006999</t>
  </si>
  <si>
    <t>Kate Darby</t>
  </si>
  <si>
    <t>CD_I1007001</t>
  </si>
  <si>
    <t>Hayley Trevean</t>
  </si>
  <si>
    <t>CD_I1007136</t>
  </si>
  <si>
    <t>Meghan McDonald</t>
  </si>
  <si>
    <t>CD_I1007155</t>
  </si>
  <si>
    <t>Jordan Ivey</t>
  </si>
  <si>
    <t>CD_I1008031</t>
  </si>
  <si>
    <t>Sophie Van De Heuvel</t>
  </si>
  <si>
    <t>CD_I1009765</t>
  </si>
  <si>
    <t>Denby Taylor</t>
  </si>
  <si>
    <t>CD_I1009854</t>
  </si>
  <si>
    <t>Georgia Clarke</t>
  </si>
  <si>
    <t>CD_I1009857</t>
  </si>
  <si>
    <t>Rebecca Webster</t>
  </si>
  <si>
    <t>CD_I1009860</t>
  </si>
  <si>
    <t>Olivia Purcell</t>
  </si>
  <si>
    <t>CD_I1009861</t>
  </si>
  <si>
    <t>Nina Morrison</t>
  </si>
  <si>
    <t>CD_I1009863</t>
  </si>
  <si>
    <t>Rene Caris</t>
  </si>
  <si>
    <t>CD_I1009866</t>
  </si>
  <si>
    <t>CD_I1010675</t>
  </si>
  <si>
    <t>CD_I1010687</t>
  </si>
  <si>
    <t>Renee Garing</t>
  </si>
  <si>
    <t>CD_I1012470</t>
  </si>
  <si>
    <t>Madaleine McMahon</t>
  </si>
  <si>
    <t>CD_I1012474</t>
  </si>
  <si>
    <t>Danielle Orr</t>
  </si>
  <si>
    <t>CD_I1012480</t>
  </si>
  <si>
    <t>Cassie Blakeway</t>
  </si>
  <si>
    <t>CD_I1012627</t>
  </si>
  <si>
    <t>Hannah Burchell</t>
  </si>
  <si>
    <t>CD_I1012628</t>
  </si>
  <si>
    <t>Elise Coventry</t>
  </si>
  <si>
    <t>CD_I1012630</t>
  </si>
  <si>
    <t>Maighan Fogas</t>
  </si>
  <si>
    <t>CD_I1012633</t>
  </si>
  <si>
    <t>Julia Crockett-Grills</t>
  </si>
  <si>
    <t>CD_I1012640</t>
  </si>
  <si>
    <t>Georgie Rankin</t>
  </si>
  <si>
    <t>CD_I1013933</t>
  </si>
  <si>
    <t>Rebecca Goring</t>
  </si>
  <si>
    <t>CD_I296130</t>
  </si>
  <si>
    <t>CD_I997669</t>
  </si>
  <si>
    <t>CD_I997673</t>
  </si>
  <si>
    <t>CD_I997678</t>
  </si>
  <si>
    <t>CD_I997689</t>
  </si>
  <si>
    <t>Melissa Hickey</t>
  </si>
  <si>
    <t>CD_I998038</t>
  </si>
  <si>
    <t>CD_I998148</t>
  </si>
  <si>
    <t>CD_I1001681</t>
  </si>
  <si>
    <t>CD_I1001688</t>
  </si>
  <si>
    <t>CD_I1003022</t>
  </si>
  <si>
    <t>CD_I1005432</t>
  </si>
  <si>
    <t>CD_I1005451</t>
  </si>
  <si>
    <t>CD_I1005452</t>
  </si>
  <si>
    <t>CD_I1005453</t>
  </si>
  <si>
    <t>CD_I1005476</t>
  </si>
  <si>
    <t>CD_I1005489</t>
  </si>
  <si>
    <t>CD_I1005491</t>
  </si>
  <si>
    <t>Delma Gisu</t>
  </si>
  <si>
    <t>CD_I1005657</t>
  </si>
  <si>
    <t>CD_I1007019</t>
  </si>
  <si>
    <t>CD_I1007148</t>
  </si>
  <si>
    <t>Brittany Perry</t>
  </si>
  <si>
    <t>CD_I1007338</t>
  </si>
  <si>
    <t>Ebony O'Dea</t>
  </si>
  <si>
    <t>CD_I1007360</t>
  </si>
  <si>
    <t>Tait Mackrill</t>
  </si>
  <si>
    <t>CD_I1009781</t>
  </si>
  <si>
    <t>Alyce Parker</t>
  </si>
  <si>
    <t>CD_I1009799</t>
  </si>
  <si>
    <t>CD_I1009801</t>
  </si>
  <si>
    <t>CD_I1010666</t>
  </si>
  <si>
    <t>CD_I1010686</t>
  </si>
  <si>
    <t>Lisa Whiteley</t>
  </si>
  <si>
    <t>CD_I1011077</t>
  </si>
  <si>
    <t>Taylah Davies</t>
  </si>
  <si>
    <t>CD_I1013934</t>
  </si>
  <si>
    <t>Yvonne Bonner</t>
  </si>
  <si>
    <t>CD_I1013935</t>
  </si>
  <si>
    <t>Ingrid Nielsen</t>
  </si>
  <si>
    <t>CD_I1014036</t>
  </si>
  <si>
    <t>Jessica Dal Pos</t>
  </si>
  <si>
    <t>CD_I296137</t>
  </si>
  <si>
    <t>CD_I296141</t>
  </si>
  <si>
    <t>CD_I997659</t>
  </si>
  <si>
    <t>CD_I997680</t>
  </si>
  <si>
    <t>Tanya Hetherington</t>
  </si>
  <si>
    <t>CD_I997684</t>
  </si>
  <si>
    <t>CD_I998029</t>
  </si>
  <si>
    <t>CD_I998032</t>
  </si>
  <si>
    <t>CD_I998043</t>
  </si>
  <si>
    <t>CD_I1004402</t>
  </si>
  <si>
    <t>Ashleigh Woodland</t>
  </si>
  <si>
    <t>CD_I1005264</t>
  </si>
  <si>
    <t>Jordann Hickey</t>
  </si>
  <si>
    <t>CD_I1005387</t>
  </si>
  <si>
    <t>CD_I1005486</t>
  </si>
  <si>
    <t>CD_I1005863</t>
  </si>
  <si>
    <t>CD_I1005866</t>
  </si>
  <si>
    <t>CD_I1007011</t>
  </si>
  <si>
    <t>CD_I1007028</t>
  </si>
  <si>
    <t>CD_I1007149</t>
  </si>
  <si>
    <t>CD_I1007151</t>
  </si>
  <si>
    <t>CD_I1007152</t>
  </si>
  <si>
    <t>CD_I1007153</t>
  </si>
  <si>
    <t>CD_I1007271</t>
  </si>
  <si>
    <t>CD_I1009764</t>
  </si>
  <si>
    <t>Tyla Hanks</t>
  </si>
  <si>
    <t>CD_I1009853</t>
  </si>
  <si>
    <t>Madeline Brancatisano</t>
  </si>
  <si>
    <t>CD_I1009868</t>
  </si>
  <si>
    <t>Madeline Guerin</t>
  </si>
  <si>
    <t>CD_I1009888</t>
  </si>
  <si>
    <t>CD_I1009976</t>
  </si>
  <si>
    <t>CD_I1009980</t>
  </si>
  <si>
    <t>CD_I1010659</t>
  </si>
  <si>
    <t>CD_I1010662</t>
  </si>
  <si>
    <t>Chantel Emonson</t>
  </si>
  <si>
    <t>CD_I1012560</t>
  </si>
  <si>
    <t>Casey Sheriff</t>
  </si>
  <si>
    <t>CD_I1012575</t>
  </si>
  <si>
    <t>Shae Sloane</t>
  </si>
  <si>
    <t>CD_I1012576</t>
  </si>
  <si>
    <t>Shelley Heath</t>
  </si>
  <si>
    <t>CD_I1012713</t>
  </si>
  <si>
    <t>CD_I296158</t>
  </si>
  <si>
    <t>CD_I997708</t>
  </si>
  <si>
    <t>CD_I997733</t>
  </si>
  <si>
    <t>CD_I998047</t>
  </si>
  <si>
    <t>CD_I998147</t>
  </si>
  <si>
    <t>CD_I998149</t>
  </si>
  <si>
    <t>NMFC</t>
  </si>
  <si>
    <t>CD_I1001686</t>
  </si>
  <si>
    <t>CD_I1003018</t>
  </si>
  <si>
    <t>CD_I1003021</t>
  </si>
  <si>
    <t>CD_I1003023</t>
  </si>
  <si>
    <t>Jessica Trend</t>
  </si>
  <si>
    <t>CD_I1004416</t>
  </si>
  <si>
    <t>CD_I1005361</t>
  </si>
  <si>
    <t>Jessica Duffin</t>
  </si>
  <si>
    <t>CD_I1005864</t>
  </si>
  <si>
    <t>CD_I1007005</t>
  </si>
  <si>
    <t>CD_I1007006</t>
  </si>
  <si>
    <t>CD_I1007030</t>
  </si>
  <si>
    <t>Chloe Haines</t>
  </si>
  <si>
    <t>CD_I1009773</t>
  </si>
  <si>
    <t>Libby Haines</t>
  </si>
  <si>
    <t>CD_I1009776</t>
  </si>
  <si>
    <t>Sophie Abbatangelo</t>
  </si>
  <si>
    <t>CD_I1010252</t>
  </si>
  <si>
    <t>Ashleigh Riddell</t>
  </si>
  <si>
    <t>CD_I1010265</t>
  </si>
  <si>
    <t>Taylor Mesiti</t>
  </si>
  <si>
    <t>CD_I1010292</t>
  </si>
  <si>
    <t>Bethany Lynch</t>
  </si>
  <si>
    <t>CD_I1012700</t>
  </si>
  <si>
    <t>Alison Drennan</t>
  </si>
  <si>
    <t>CD_I1012712</t>
  </si>
  <si>
    <t>Courteney Munn</t>
  </si>
  <si>
    <t>CD_I1012723</t>
  </si>
  <si>
    <t>Daisy Bateman</t>
  </si>
  <si>
    <t>CD_I1013025</t>
  </si>
  <si>
    <t>Nicole Bresnehan</t>
  </si>
  <si>
    <t>CD_I1013120</t>
  </si>
  <si>
    <t>Elisha King</t>
  </si>
  <si>
    <t>CD_I1013521</t>
  </si>
  <si>
    <t>Georgia Nanscawen</t>
  </si>
  <si>
    <t>CD_I1013522</t>
  </si>
  <si>
    <t>Maddison Smith</t>
  </si>
  <si>
    <t>CD_I1013523</t>
  </si>
  <si>
    <t>Jessie Williams</t>
  </si>
  <si>
    <t>CD_I1013766</t>
  </si>
  <si>
    <t>CD_I296143</t>
  </si>
  <si>
    <t>CD_I296154</t>
  </si>
  <si>
    <t>CD_I997649</t>
  </si>
  <si>
    <t>CD_I997672</t>
  </si>
  <si>
    <t>Kate Gillespie-Jones</t>
  </si>
  <si>
    <t>CD_I997695</t>
  </si>
  <si>
    <t>CD_I998150</t>
  </si>
  <si>
    <t>CD_I1001689</t>
  </si>
  <si>
    <t>CD_I1004408</t>
  </si>
  <si>
    <t>CD_I1004417</t>
  </si>
  <si>
    <t>Ellyse Gamble</t>
  </si>
  <si>
    <t>CD_I1005374</t>
  </si>
  <si>
    <t>CD_I1007008</t>
  </si>
  <si>
    <t>CD_I1007020</t>
  </si>
  <si>
    <t>CD_I1007029</t>
  </si>
  <si>
    <t>CD_I1007154</t>
  </si>
  <si>
    <t>CD_I1007157</t>
  </si>
  <si>
    <t>Eleanor Brown</t>
  </si>
  <si>
    <t>CD_I1009875</t>
  </si>
  <si>
    <t>Kate Bartlett</t>
  </si>
  <si>
    <t>CD_I1009900</t>
  </si>
  <si>
    <t>CD_I1010104</t>
  </si>
  <si>
    <t>CD_I1010676</t>
  </si>
  <si>
    <t>CD_I1010677</t>
  </si>
  <si>
    <t>CD_I1010689</t>
  </si>
  <si>
    <t>CD_I1010690</t>
  </si>
  <si>
    <t>CD_I1010732</t>
  </si>
  <si>
    <t>Celine Moody</t>
  </si>
  <si>
    <t>CD_I1012555</t>
  </si>
  <si>
    <t>Selena Karlson</t>
  </si>
  <si>
    <t>CD_I1012716</t>
  </si>
  <si>
    <t>Jessie Davies</t>
  </si>
  <si>
    <t>CD_I1012738</t>
  </si>
  <si>
    <t>Tessa Boyd</t>
  </si>
  <si>
    <t>CD_I1013943</t>
  </si>
  <si>
    <t>Aisling McCarthy</t>
  </si>
  <si>
    <t>CD_I1014034</t>
  </si>
  <si>
    <t>CD_I296125</t>
  </si>
  <si>
    <t>CD_I997660</t>
  </si>
  <si>
    <t>CD_I997686</t>
  </si>
  <si>
    <t>CD_I997692</t>
  </si>
  <si>
    <t>CD_I997725</t>
  </si>
  <si>
    <t>CD_I997728</t>
  </si>
  <si>
    <t>CD_I998153</t>
  </si>
  <si>
    <t>CD_I998157</t>
  </si>
  <si>
    <t>All</t>
  </si>
  <si>
    <t>ADEL Anne Hatchard (DEF) $363000</t>
  </si>
  <si>
    <t>ADEL Sarah Allan (FWD / DEF) $495000</t>
  </si>
  <si>
    <t>ADEL Angela Foley (DEF) $561000</t>
  </si>
  <si>
    <t>ADEL Stevie-Lee Thompson (DEF) $308000</t>
  </si>
  <si>
    <t>ADEL Dayna Cox (DEF) $418000</t>
  </si>
  <si>
    <t>ADEL Chelsea Randall (MID / DEF) $863500</t>
  </si>
  <si>
    <t>ADEL Courtney Cramey (DEF) $484000</t>
  </si>
  <si>
    <t>BL Kate Lutkins (DEF) $808500</t>
  </si>
  <si>
    <t>BL Sam Virgo (DEF) $100000</t>
  </si>
  <si>
    <t>BL Arianna Clarke (MID / DEF) $258500</t>
  </si>
  <si>
    <t>BL Breanna Koenen (DEF) $396000</t>
  </si>
  <si>
    <t>BL Shannon Campbell (DEF) $319000</t>
  </si>
  <si>
    <t>BL Jade Ellenger (MID / DEF) $100000</t>
  </si>
  <si>
    <t>BL Ruby Blair (MID / DEF) $100000</t>
  </si>
  <si>
    <t>BL Tori Groves-Little (MID / DEF) $120000</t>
  </si>
  <si>
    <t>BL Natalie Grider (DEF) $158000</t>
  </si>
  <si>
    <t>BL McKenzie Dowrick (MID / DEF) $136000</t>
  </si>
  <si>
    <t>BL Emma Pittman (MID / DEF) $170500</t>
  </si>
  <si>
    <t>BL Brianna McFarlane (DEF / FWD) $100000</t>
  </si>
  <si>
    <t>BL Paige Parker (DEF) $184000</t>
  </si>
  <si>
    <t>BL Leah Kaslar (DEF) $390500</t>
  </si>
  <si>
    <t>CARL Brianna Davey (MID / DEF) $632500</t>
  </si>
  <si>
    <t>CARL Jessica Edwards (MID / DEF) $120000</t>
  </si>
  <si>
    <t>CARL Charlotte Wilson (DEF) $148000</t>
  </si>
  <si>
    <t>CARL Reni Hicks (DEF) $137500</t>
  </si>
  <si>
    <t>CARL Chloe Dalton (MID / DEF) $100000</t>
  </si>
  <si>
    <t>CARL Brooke Walker (DEF) $100000</t>
  </si>
  <si>
    <t>CARL Jayde Van Dyk (DEF) $160000</t>
  </si>
  <si>
    <t>CARL Kirby Bentley (DEF) $100000</t>
  </si>
  <si>
    <t>CARL Nicola Stevens (DEF) $423500</t>
  </si>
  <si>
    <t>COLL Cecilia McIntosh (DEF) $319000</t>
  </si>
  <si>
    <t>COLL Nicole Hildebrand (DEF) $357500</t>
  </si>
  <si>
    <t>COLL Stacey Livingstone (DEF) $341000</t>
  </si>
  <si>
    <t>COLL Iilish Ross (DEF) $264000</t>
  </si>
  <si>
    <t>COLL Darcy Guttridge (MID / DEF) $100000</t>
  </si>
  <si>
    <t>COLL Lauren Butler (DEF) $166000</t>
  </si>
  <si>
    <t>COLL Sarah Rowe (MID / DEF) $100000</t>
  </si>
  <si>
    <t>COLL Sharni Layton (DEF / FWD) $100000</t>
  </si>
  <si>
    <t>COLL Georgia Gourlay (MID / DEF) $138000</t>
  </si>
  <si>
    <t>COLL Jordyn Allen (MID / DEF) $192000</t>
  </si>
  <si>
    <t>COLL Stephanie Chiocci (MID / DEF) $473000</t>
  </si>
  <si>
    <t>FRE Leah Mascall (MID / DEF) $214500</t>
  </si>
  <si>
    <t>FRE Ebony Antonio (DEF) $599500</t>
  </si>
  <si>
    <t>FRE Cassie Davidson (MID / DEF) $286000</t>
  </si>
  <si>
    <t>FRE Tayla Bresland (DEF) $275000</t>
  </si>
  <si>
    <t>FRE Alex Williams (DEF) $258500</t>
  </si>
  <si>
    <t>FRE Laura Pugh (DEF) $120000</t>
  </si>
  <si>
    <t>FRE Gemma Houghton (DEF) $137500</t>
  </si>
  <si>
    <t>FRE Sabreena Duffy (DEF / FWD) $168000</t>
  </si>
  <si>
    <t>FRE Philipa Seth (MID / DEF) $146000</t>
  </si>
  <si>
    <t>FRE Ebony Dowson (DEF) $120000</t>
  </si>
  <si>
    <t>FRE Angelique Stannett (DEF / FWD) $100000</t>
  </si>
  <si>
    <t>FRE Hayley Miller (MID / DEF) $583000</t>
  </si>
  <si>
    <t>GEEL Mia-Rae Clifford (DEF) $200000</t>
  </si>
  <si>
    <t>GEEL Hayley Trevean (DEF) $200000</t>
  </si>
  <si>
    <t>GEEL Meghan McDonald (DEF) $100000</t>
  </si>
  <si>
    <t>GEEL Denby Taylor (DEF / FWD) $162000</t>
  </si>
  <si>
    <t>GEEL Georgia Clarke (DEF) $154000</t>
  </si>
  <si>
    <t>GEEL Rebecca Webster (DEF) $188000</t>
  </si>
  <si>
    <t>GEEL Anna Teague (DEF) $242000</t>
  </si>
  <si>
    <t>GEEL Madaleine McMahon (DEF / FWD) $100000</t>
  </si>
  <si>
    <t>GEEL Elise Coventry (DEF) $120000</t>
  </si>
  <si>
    <t>GEEL Georgie Rankin (DEF / FWD) $100000</t>
  </si>
  <si>
    <t>GEEL Rebecca Goring (DEF) $200000</t>
  </si>
  <si>
    <t>GEEL Phoebe McWilliams (FWD / DEF) $467500</t>
  </si>
  <si>
    <t>GEEL Melissa Hickey (DEF) $396000</t>
  </si>
  <si>
    <t>GEEL Aasta O'Connor (RUC / DEF) $434500</t>
  </si>
  <si>
    <t>GWS Pepa Randall (DEF) $302500</t>
  </si>
  <si>
    <t>GWS Amanda Farrugia (MID / DEF) $506000</t>
  </si>
  <si>
    <t>GWS Renee Tomkins (DEF) $264000</t>
  </si>
  <si>
    <t>GWS Ellie Brush (MID / DEF) $352000</t>
  </si>
  <si>
    <t>GWS Elle Bennetts (DEF) $379500</t>
  </si>
  <si>
    <t>GWS Lisa Whiteley (DEF / FWD) $120000</t>
  </si>
  <si>
    <t>GWS Taylah Davies (DEF / FWD) $100000</t>
  </si>
  <si>
    <t>GWS Tanya Hetherington (DEF) $286000</t>
  </si>
  <si>
    <t>MELB Ashleigh Woodland (DEF) $100000</t>
  </si>
  <si>
    <t>MELB Talia Radan (DEF) $148500</t>
  </si>
  <si>
    <t>MELB Sarah Lampard (DEF) $100000</t>
  </si>
  <si>
    <t>MELB Shelley Scott (FWD / DEF) $616000</t>
  </si>
  <si>
    <t>MELB Meg Downie (DEF) $561000</t>
  </si>
  <si>
    <t>MELB Harriet Cordner (DEF) $478500</t>
  </si>
  <si>
    <t>MELB Brooke Patterson (DEF) $214500</t>
  </si>
  <si>
    <t>MELB Madeline Guerin (MID / DEF) $132000</t>
  </si>
  <si>
    <t>MELB Chantel Emonson (MID / DEF) $100000</t>
  </si>
  <si>
    <t>MELB Casey Sheriff (DEF) $200000</t>
  </si>
  <si>
    <t>MELB Katherine Smith (DEF) $462000</t>
  </si>
  <si>
    <t>NMFC Jasmine Grierson (FWD / DEF) $308000</t>
  </si>
  <si>
    <t>NMFC Libby Haines (DEF) $120000</t>
  </si>
  <si>
    <t>NMFC Taylor Mesiti (DEF / FWD) $200000</t>
  </si>
  <si>
    <t>NMFC Bethany Lynch (MID / DEF) $100000</t>
  </si>
  <si>
    <t>NMFC Nicole Bresnehan (MID / DEF) $120000</t>
  </si>
  <si>
    <t>NMFC Elisha King (MID / DEF) $200000</t>
  </si>
  <si>
    <t>NMFC Danielle Hardiman (DEF) $379500</t>
  </si>
  <si>
    <t>WB Hannah Scott (MID / DEF) $500500</t>
  </si>
  <si>
    <t>WB Hayley Wildes (DEF) $220000</t>
  </si>
  <si>
    <t>WB Bailey Hunt (DEF) $143000</t>
  </si>
  <si>
    <t>WB Belinda Smith (DEF) $341000</t>
  </si>
  <si>
    <t>WB Libby Birch (DEF) $374000</t>
  </si>
  <si>
    <t>WB Eleanor Brown (MID / DEF) $182000</t>
  </si>
  <si>
    <t>WB Bonnie Toogood (FWD / DEF) $440000</t>
  </si>
  <si>
    <t>WB Selena Karlson (DEF) $134000</t>
  </si>
  <si>
    <t>WB Jessie Davies (DEF / FWD) $120000</t>
  </si>
  <si>
    <t>WB Tessa Boyd (MID / DEF) $100000</t>
  </si>
  <si>
    <t>WB Nicole Callinan (MID / DEF) $269500</t>
  </si>
  <si>
    <t>WB Lauren Spark (RUC / DEF) $291500</t>
  </si>
  <si>
    <t>ADEL Deni Varnhagen (MID) $319000</t>
  </si>
  <si>
    <t>ADEL Jessica Sedunary (MID / FWD) $253000</t>
  </si>
  <si>
    <t>ADEL Eloise Jones (MID) $302500</t>
  </si>
  <si>
    <t>ADEL Ebony Marinoff (MID) $693000</t>
  </si>
  <si>
    <t>ADEL Sally Riley (MID) $231000</t>
  </si>
  <si>
    <t>ADEL Jenna McCormick (MID / FWD) $335500</t>
  </si>
  <si>
    <t>ADEL Justine Mules (MID) $445500</t>
  </si>
  <si>
    <t>ADEL Erin Phillips (MID) $605000</t>
  </si>
  <si>
    <t>ADEL Chloe Scheer (MID) $128000</t>
  </si>
  <si>
    <t>ADEL Sophie Li (MID) $264000</t>
  </si>
  <si>
    <t>ADEL Ruth Wallace (MID / FWD) $445500</t>
  </si>
  <si>
    <t>ADEL Marijana Rajcic (MID / FWD) $379500</t>
  </si>
  <si>
    <t>ADEL Nikki Gore (MID) $186000</t>
  </si>
  <si>
    <t>ADEL Hannah Martin (MID) $120000</t>
  </si>
  <si>
    <t>ADEL Maisie Nankivell (MID) $100000</t>
  </si>
  <si>
    <t>ADEL Renee Forth (MID) $214500</t>
  </si>
  <si>
    <t>ADEL Rheanne Lugg (MID) $159500</t>
  </si>
  <si>
    <t>BL Jordan Zanchetta (MID) $313500</t>
  </si>
  <si>
    <t>BL Alexandra Anderson (MID) $572000</t>
  </si>
  <si>
    <t>BL Kate McCarthy (MID) $231000</t>
  </si>
  <si>
    <t>BL Megan Hunt (MID) $170500</t>
  </si>
  <si>
    <t>BL Nat Exon (MID) $489500</t>
  </si>
  <si>
    <t>BL Gabby Collingwood (MID) $100000</t>
  </si>
  <si>
    <t>BL Jacqui Yorston (MID / FWD) $100000</t>
  </si>
  <si>
    <t>BL Emma Zielke (MID / FWD) $418000</t>
  </si>
  <si>
    <t>BL Lauren Arnell (MID) $302500</t>
  </si>
  <si>
    <t>BL Emily Bates (MID) $550000</t>
  </si>
  <si>
    <t>CARL Jess Hosking (MID) $313500</t>
  </si>
  <si>
    <t>CARL Sarah Hosking (MID) $511500</t>
  </si>
  <si>
    <t>CARL Lauren Brazzale (MID) $297000</t>
  </si>
  <si>
    <t>CARL Katie Loynes (MID) $561000</t>
  </si>
  <si>
    <t>CARL Tilly Lucas-Rodd (MID) $346500</t>
  </si>
  <si>
    <t>CARL Natalie Plane (MID) $209000</t>
  </si>
  <si>
    <t>CARL Courtney Webb (MID) $258500</t>
  </si>
  <si>
    <t>CARL Bridie Kennedy (MID) $121000</t>
  </si>
  <si>
    <t>CARL Emerson Woods (MID / FWD) $126000</t>
  </si>
  <si>
    <t>CARL Madison Prespakis (MID) $196000</t>
  </si>
  <si>
    <t>CARL Kerryn Harrington (MID) $313500</t>
  </si>
  <si>
    <t>CARL Abbie McKay (MID) $170000</t>
  </si>
  <si>
    <t>CARL Shae Audley (MID) $390500</t>
  </si>
  <si>
    <t>CARL Amelia Barden (MID) $506000</t>
  </si>
  <si>
    <t>CARL Georgia Gee (MID / FWD) $308000</t>
  </si>
  <si>
    <t>COLL Emma Grant (MID / FWD) $302500</t>
  </si>
  <si>
    <t>COLL Melissa Kuys (MID) $341000</t>
  </si>
  <si>
    <t>COLL Jordan Membrey (MID / FWD) $120000</t>
  </si>
  <si>
    <t>COLL Sophie Casey (MID / FWD) $258500</t>
  </si>
  <si>
    <t>COLL Holly Whitford (MID) $126500</t>
  </si>
  <si>
    <t>COLL Georgie Parker (MID) $209000</t>
  </si>
  <si>
    <t>COLL Kristy Stratton (MID) $176000</t>
  </si>
  <si>
    <t>COLL Ash Brazill (MID) $495000</t>
  </si>
  <si>
    <t>COLL Mikala Cann (MID) $176000</t>
  </si>
  <si>
    <t>COLL Katie Lynch (MID / FWD) $180000</t>
  </si>
  <si>
    <t>COLL Brittany Bonnici (MID) $363000</t>
  </si>
  <si>
    <t>FRE Brianna Green (MID) $346500</t>
  </si>
  <si>
    <t>FRE Stephanie Cain (MID) $429000</t>
  </si>
  <si>
    <t>FRE Gabby O'Sullivan (MID) $324500</t>
  </si>
  <si>
    <t>FRE Matilda Sergeant (MID) $120000</t>
  </si>
  <si>
    <t>FRE Evangeline Gooch (MID) $264000</t>
  </si>
  <si>
    <t>FRE Ashlee Atkins (MID / FWD) $385000</t>
  </si>
  <si>
    <t>FRE Katie-Jayne Grieve (MID) $121000</t>
  </si>
  <si>
    <t>FRE Courtney Stubbs (MID) $124000</t>
  </si>
  <si>
    <t>FRE Jasmin Stewart (MID) $194000</t>
  </si>
  <si>
    <t>FRE Kiara Bowers (MID) $100000</t>
  </si>
  <si>
    <t>FRE Kara Donnellan (MID) $671000</t>
  </si>
  <si>
    <t>FRE Melissa Caulfield (MID / FWD) $335500</t>
  </si>
  <si>
    <t>FRE Dana Hooker (MID) $786500</t>
  </si>
  <si>
    <t>GEEL Kate Darby (MID / FWD) $200000</t>
  </si>
  <si>
    <t>GEEL Sophie Van De Heuvel (MID / FWD) $198000</t>
  </si>
  <si>
    <t>GEEL Olivia Purcell (MID) $174000</t>
  </si>
  <si>
    <t>GEEL Nina Morrison (MID) $200000</t>
  </si>
  <si>
    <t>GEEL Renee Garing (MID) $200000</t>
  </si>
  <si>
    <t>GEEL Cassie Blakeway (MID) $200000</t>
  </si>
  <si>
    <t>GEEL Hannah Burchell (MID) $200000</t>
  </si>
  <si>
    <t>GEEL Maighan Fogas (MID) $120000</t>
  </si>
  <si>
    <t>GEEL Julia Crockett-Grills (MID) $200000</t>
  </si>
  <si>
    <t>GEEL Richelle Cranston (MID) $522500</t>
  </si>
  <si>
    <t>GEEL Madeline Keryk (MID) $110000</t>
  </si>
  <si>
    <t>GWS Jodie Hicks (MID / FWD) $253000</t>
  </si>
  <si>
    <t>GWS Maddy Collier (MID) $286000</t>
  </si>
  <si>
    <t>GWS Nicola Barr (MID) $308000</t>
  </si>
  <si>
    <t>GWS Britt Tully (MID) $506000</t>
  </si>
  <si>
    <t>GWS Brittany Perry (MID) $120000</t>
  </si>
  <si>
    <t>GWS Ebony O'Dea (MID) $120000</t>
  </si>
  <si>
    <t>GWS Alyce Parker (MID) $178000</t>
  </si>
  <si>
    <t>GWS Haneen Zreika (MID) $100000</t>
  </si>
  <si>
    <t>GWS Jessica Dal Pos (MID) $478500</t>
  </si>
  <si>
    <t>GWS Phoebe Monahan (MID) $352000</t>
  </si>
  <si>
    <t>GWS Christina Bernardi (MID / FWD) $577500</t>
  </si>
  <si>
    <t>GWS Alicia Eva (MID) $654500</t>
  </si>
  <si>
    <t>GWS Emma Swanson (MID) $379500</t>
  </si>
  <si>
    <t>GWS Courtney Gum (MID) $737000</t>
  </si>
  <si>
    <t>MELB Ashleigh Guest (MID) $352000</t>
  </si>
  <si>
    <t>MELB Catherine Phillips (MID) $242000</t>
  </si>
  <si>
    <t>MELB Tyla Hanks (MID) $190000</t>
  </si>
  <si>
    <t>MELB Madeline Brancatisano (MID) $172000</t>
  </si>
  <si>
    <t>MELB Maddison Gay (MID) $456500</t>
  </si>
  <si>
    <t>MELB Claudia Whitfort (MID) $236500</t>
  </si>
  <si>
    <t>MELB Shae Sloane (MID / FWD) $100000</t>
  </si>
  <si>
    <t>MELB Shelley Heath (MID / FWD) $120000</t>
  </si>
  <si>
    <t>MELB Lily Mithen (MID) $286000</t>
  </si>
  <si>
    <t>MELB Daisy Pearce (MID) $792000</t>
  </si>
  <si>
    <t>MELB Elise O'Dea (MID) $731500</t>
  </si>
  <si>
    <t>MELB Karen Paxman (MID) $693000</t>
  </si>
  <si>
    <t>NMFC Jenna Bruton (MID / FWD) $500500</t>
  </si>
  <si>
    <t>NMFC Emma Humphries (MID) $324500</t>
  </si>
  <si>
    <t>NMFC Tahlia Randall (MID) $495000</t>
  </si>
  <si>
    <t>NMFC Jessica Trend (MID) $200000</t>
  </si>
  <si>
    <t>NMFC Daria Bannister (MID / FWD) $214500</t>
  </si>
  <si>
    <t>NMFC Brittany Gibson (MID) $555500</t>
  </si>
  <si>
    <t>NMFC Jamie Stanton (MID) $555500</t>
  </si>
  <si>
    <t>NMFC Sophie Abbatangelo (MID / FWD) $100000</t>
  </si>
  <si>
    <t>NMFC Ashleigh Riddell (MID / FWD) $200000</t>
  </si>
  <si>
    <t>NMFC Alison Drennan (MID) $200000</t>
  </si>
  <si>
    <t>NMFC Georgia Nanscawen (MID / FWD) $200000</t>
  </si>
  <si>
    <t>NMFC Maddison Smith (MID) $200000</t>
  </si>
  <si>
    <t>NMFC Kaitlyn Ashmore (MID) $445500</t>
  </si>
  <si>
    <t>NMFC Kate Gillespie-Jones (MID / FWD) $363000</t>
  </si>
  <si>
    <t>NMFC Emma Kearney (MID) $902000</t>
  </si>
  <si>
    <t>WB Brooke Lochland (MID) $599500</t>
  </si>
  <si>
    <t>WB Angelica Gogos (MID) $467500</t>
  </si>
  <si>
    <t>WB Monique Conti (MID) $506000</t>
  </si>
  <si>
    <t>WB Aisling Utri (MID) $407000</t>
  </si>
  <si>
    <t>WB Emma Mackie (MID) $170500</t>
  </si>
  <si>
    <t>WB Ellie Blackburn (MID) $687500</t>
  </si>
  <si>
    <t>WB Kirsty Lamb (MID) $583000</t>
  </si>
  <si>
    <t>ADEL Jessica Allan (RUC / FWD) $192500</t>
  </si>
  <si>
    <t>ADEL Jessica Foley (RUC) $142000</t>
  </si>
  <si>
    <t>BL Lauren Bella (RUC) $120000</t>
  </si>
  <si>
    <t>BL Jessy Keeffe (RUC) $100000</t>
  </si>
  <si>
    <t>CARL Alison Downie (RUC) $440000</t>
  </si>
  <si>
    <t>CARL Breann Moody (RUC) $555500</t>
  </si>
  <si>
    <t>CARL Rhiannon Watt (RUC) $122000</t>
  </si>
  <si>
    <t>COLL Ruby Schleicher (RUC / FWD) $181500</t>
  </si>
  <si>
    <t>COLL Eliza Hynes (RUC / FWD) $220000</t>
  </si>
  <si>
    <t>FRE Alicia Janz (RUC) $346500</t>
  </si>
  <si>
    <t>FRE Tayla McAuliffe (RUC / FWD) $159500</t>
  </si>
  <si>
    <t>FRE Parris Laurie (RUC) $120000</t>
  </si>
  <si>
    <t>GEEL Erin Hoare (RUC) $363000</t>
  </si>
  <si>
    <t>GWS Erin McKinnon (RUC / FWD) $484000</t>
  </si>
  <si>
    <t>GWS Ingrid Nielsen (RUC) $120000</t>
  </si>
  <si>
    <t>GWS Louise Stephenson (RUC) $100000</t>
  </si>
  <si>
    <t>MELB Lauren Pearce (RUC) $555500</t>
  </si>
  <si>
    <t>MELB Eden Zanker (RUC / FWD) $313500</t>
  </si>
  <si>
    <t>NMFC Emma King (RUC) $566500</t>
  </si>
  <si>
    <t>WB Ellyse Gamble (RUC) $100000</t>
  </si>
  <si>
    <t>WB Kimberley Rennie (RUC) $313500</t>
  </si>
  <si>
    <t>WB Tiarna Ernst (RUC) $341000</t>
  </si>
  <si>
    <t>ADEL Rhiannon Metcalfe (RUC) $473000</t>
  </si>
  <si>
    <t>GEEL Rene Caris (RUC) $132000</t>
  </si>
  <si>
    <t>GEEL Madeleine Boyd (RUC / FWD) $352000</t>
  </si>
  <si>
    <t>WB Celine Moody (RUC / FWD) $100000</t>
  </si>
  <si>
    <t>ADEL Katelyn Rosenzweig (FWD) $120000</t>
  </si>
  <si>
    <t>ADEL Danielle Ponter (FWD) $120000</t>
  </si>
  <si>
    <t>ADEL Jasmyn Hewett (FWD) $242000</t>
  </si>
  <si>
    <t>ADEL Ailish Considine (FWD) $100000</t>
  </si>
  <si>
    <t>ADEL Sarah Perkins (FWD) $264000</t>
  </si>
  <si>
    <t>BL Jess Wuetschner (FWD) $583000</t>
  </si>
  <si>
    <t>BL Sabrina Frederick-Traub (FWD) $682000</t>
  </si>
  <si>
    <t>BL Sharni Webb (FWD) $346500</t>
  </si>
  <si>
    <t>BL Jesse Tawhiao-Wardlaw (FWD) $120000</t>
  </si>
  <si>
    <t>BL Sophie Conway (FWD) $374000</t>
  </si>
  <si>
    <t>BL Krystal Scott (FWD) $100000</t>
  </si>
  <si>
    <t>BL Isabella Ayre (FWD) $170500</t>
  </si>
  <si>
    <t>CARL Gabriella Pound (FWD) $396000</t>
  </si>
  <si>
    <t>CARL Darcy Vescio (FWD) $407000</t>
  </si>
  <si>
    <t>CARL Tayla Harris (FWD) $621500</t>
  </si>
  <si>
    <t>COLL Sarah D'Arcy (FWD) $385000</t>
  </si>
  <si>
    <t>COLL Jaimee Lambert (FWD) $500500</t>
  </si>
  <si>
    <t>COLL Erica Fowler (FWD) $120000</t>
  </si>
  <si>
    <t>COLL Sarah Dargan (FWD) $100000</t>
  </si>
  <si>
    <t>COLL Chloe Molloy (FWD) $638000</t>
  </si>
  <si>
    <t>COLL Maddie Shevlin (FWD) $100000</t>
  </si>
  <si>
    <t>COLL Sophie Alexander (FWD) $144000</t>
  </si>
  <si>
    <t>FRE Ashley Sharp (FWD) $286000</t>
  </si>
  <si>
    <t>FRE Brianna Moyes (FWD) $100000</t>
  </si>
  <si>
    <t>FRE Kellie Gibson (FWD) $599500</t>
  </si>
  <si>
    <t>GEEL Jordan Ivey (FWD) $200000</t>
  </si>
  <si>
    <t>GEEL Danielle Orr (FWD) $200000</t>
  </si>
  <si>
    <t>GWS Aimee Schmidt (FWD) $236500</t>
  </si>
  <si>
    <t>GWS Jacinda Barclay (FWD) $506000</t>
  </si>
  <si>
    <t>GWS Rebecca Beeson (FWD) $379500</t>
  </si>
  <si>
    <t>GWS Delma Gisu (FWD) $120000</t>
  </si>
  <si>
    <t>GWS Tait Mackrill (FWD) $100000</t>
  </si>
  <si>
    <t>GWS Cora Staunton (FWD) $407000</t>
  </si>
  <si>
    <t>GWS Yvonne Bonner (FWD) $100000</t>
  </si>
  <si>
    <t>MELB Jordann Hickey (FWD) $140000</t>
  </si>
  <si>
    <t>MELB Ainslie Kemp (FWD) $100000</t>
  </si>
  <si>
    <t>MELB Aliesha Newman (FWD) $324500</t>
  </si>
  <si>
    <t>MELB Kate Hore (FWD) $544500</t>
  </si>
  <si>
    <t>MELB Tegan Cunningham (FWD) $506000</t>
  </si>
  <si>
    <t>MELB Bianca Jakobsson (FWD) $484000</t>
  </si>
  <si>
    <t>NMFC Jessica Duffin (FWD) $588500</t>
  </si>
  <si>
    <t>NMFC Chloe Haines (FWD) $120000</t>
  </si>
  <si>
    <t>NMFC Courteney Munn (FWD) $130000</t>
  </si>
  <si>
    <t>NMFC Daisy Bateman (FWD) $152000</t>
  </si>
  <si>
    <t>NMFC Jessie Williams (FWD) $100000</t>
  </si>
  <si>
    <t>NMFC Jasmine Garner (FWD) $665500</t>
  </si>
  <si>
    <t>NMFC Moana Hope (FWD) $440000</t>
  </si>
  <si>
    <t>WB Kirsten McLeod (FWD) $352000</t>
  </si>
  <si>
    <t>WB Kate Bartlett (FWD) $150000</t>
  </si>
  <si>
    <t>WB Naomi Ferres (FWD) $269500</t>
  </si>
  <si>
    <t>WB Aisling McCarthy (FWD) $156000</t>
  </si>
  <si>
    <t>WB Isabel Huntington (FWD) $423500</t>
  </si>
  <si>
    <t>WB Deanna Berry (FWD) $236500</t>
  </si>
  <si>
    <t>WB Katie Brennan (FWD) $418000</t>
  </si>
  <si>
    <t>Salary Cap</t>
  </si>
  <si>
    <t>Spent</t>
  </si>
  <si>
    <t>Remaining</t>
  </si>
  <si>
    <t>Remaining per player</t>
  </si>
  <si>
    <t>Remaining Salary</t>
  </si>
  <si>
    <t>$ Spent</t>
  </si>
  <si>
    <t>Remaining $ Per Player</t>
  </si>
  <si>
    <t>Over cap?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</si>
</sst>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8"/>
      <color theme="9" tint="-0.499984740745262"/>
      <name val="Calibri (Body)"/>
    </font>
    <font>
      <b/>
      <sz val="18"/>
      <color theme="9" tint="-0.499984740745262"/>
      <name val="Calibri"/>
      <family val="2"/>
      <scheme val="minor"/>
    </font>
    <font>
      <b/>
      <sz val="14"/>
      <color theme="9" tint="-0.499984740745262"/>
      <name val="Calibri (Body)"/>
    </font>
    <font>
      <b/>
      <sz val="14"/>
      <color theme="4" tint="-0.499984740745262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3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/>
    <xf numFmtId="0" fontId="2" fillId="6" borderId="0" xfId="0" applyFont="1" applyFill="1"/>
    <xf numFmtId="0" fontId="8" fillId="5" borderId="2" xfId="0" applyFont="1" applyFill="1" applyBorder="1"/>
    <xf numFmtId="0" fontId="9" fillId="4" borderId="0" xfId="0" applyFont="1" applyFill="1"/>
    <xf numFmtId="0" fontId="1" fillId="0" borderId="0" xfId="0" applyFont="1" applyAlignment="1">
      <alignment vertical="center"/>
    </xf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2" borderId="0" xfId="0" applyFill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left"/>
    </xf>
    <xf numFmtId="0" fontId="8" fillId="5" borderId="1" xfId="0" applyFont="1" applyFill="1" applyBorder="1" applyProtection="1">
      <protection locked="0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13</xdr:col>
      <xdr:colOff>0</xdr:colOff>
      <xdr:row>3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700" y="0"/>
          <a:ext cx="15773400" cy="977900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 b="0">
              <a:solidFill>
                <a:schemeClr val="accent1">
                  <a:lumMod val="60000"/>
                  <a:lumOff val="40000"/>
                </a:schemeClr>
              </a:solidFill>
            </a:rPr>
            <a:t>2019 SCT AFLW FANTASY ENTRY</a:t>
          </a:r>
          <a:r>
            <a:rPr lang="en-US" sz="4800" b="0" baseline="0">
              <a:solidFill>
                <a:schemeClr val="accent1">
                  <a:lumMod val="60000"/>
                  <a:lumOff val="40000"/>
                </a:schemeClr>
              </a:solidFill>
            </a:rPr>
            <a:t> FORM</a:t>
          </a:r>
          <a:endParaRPr lang="en-US" sz="4800" b="0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M42"/>
  <sheetViews>
    <sheetView tabSelected="1" workbookViewId="0">
      <pane xSplit="1" topLeftCell="B1" activePane="topRight" state="frozen"/>
      <selection pane="topRight" activeCell="D7" sqref="D7"/>
    </sheetView>
  </sheetViews>
  <sheetFormatPr baseColWidth="10" defaultRowHeight="24"/>
  <cols>
    <col min="1" max="1" width="10.83203125" style="8"/>
    <col min="2" max="2" width="15.1640625" style="3" customWidth="1"/>
    <col min="3" max="3" width="48.83203125" style="3" bestFit="1" customWidth="1"/>
    <col min="4" max="5" width="3.33203125" style="3" bestFit="1" customWidth="1"/>
    <col min="6" max="6" width="48.83203125" style="3" bestFit="1" customWidth="1"/>
    <col min="7" max="8" width="3.33203125" style="3" bestFit="1" customWidth="1"/>
    <col min="9" max="9" width="48.83203125" style="3" bestFit="1" customWidth="1"/>
    <col min="10" max="16384" width="10.83203125" style="3"/>
  </cols>
  <sheetData>
    <row r="1" spans="1:13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7" customFormat="1">
      <c r="A3" s="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5" customForma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>
      <c r="A5" s="13"/>
      <c r="B5" s="17" t="s">
        <v>219</v>
      </c>
      <c r="C5" s="25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>
      <c r="A6" s="13"/>
      <c r="B6" s="17" t="s">
        <v>220</v>
      </c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/>
      <c r="B9" s="2"/>
      <c r="C9" s="6" t="s">
        <v>214</v>
      </c>
      <c r="D9" s="2"/>
      <c r="E9" s="2"/>
      <c r="F9" s="6" t="s">
        <v>214</v>
      </c>
      <c r="G9" s="2"/>
      <c r="H9" s="2"/>
      <c r="I9" s="6" t="s">
        <v>214</v>
      </c>
      <c r="J9" s="2"/>
      <c r="K9" s="2"/>
      <c r="L9" s="2"/>
      <c r="M9" s="2"/>
    </row>
    <row r="10" spans="1:13">
      <c r="A10" s="10" t="s">
        <v>7</v>
      </c>
      <c r="B10" s="2"/>
      <c r="C10" s="4"/>
      <c r="D10" s="2"/>
      <c r="E10" s="2"/>
      <c r="F10" s="4"/>
      <c r="G10" s="2"/>
      <c r="H10" s="2"/>
      <c r="I10" s="4"/>
      <c r="J10" s="2"/>
      <c r="K10" s="2"/>
      <c r="L10" s="2"/>
      <c r="M10" s="2"/>
    </row>
    <row r="11" spans="1:13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9"/>
      <c r="B12" s="2"/>
      <c r="C12" s="6" t="s">
        <v>214</v>
      </c>
      <c r="D12" s="2"/>
      <c r="E12" s="2"/>
      <c r="F12" s="6" t="s">
        <v>214</v>
      </c>
      <c r="G12" s="2"/>
      <c r="H12" s="2"/>
      <c r="I12" s="6" t="s">
        <v>214</v>
      </c>
      <c r="J12" s="2"/>
      <c r="K12" s="2"/>
      <c r="L12" s="2"/>
      <c r="M12" s="2"/>
    </row>
    <row r="13" spans="1:13">
      <c r="A13" s="9"/>
      <c r="B13" s="2"/>
      <c r="C13" s="4"/>
      <c r="D13" s="2"/>
      <c r="E13" s="2"/>
      <c r="F13" s="4"/>
      <c r="G13" s="2"/>
      <c r="H13" s="2"/>
      <c r="I13" s="4"/>
      <c r="J13" s="2"/>
      <c r="K13" s="2"/>
      <c r="L13" s="2"/>
      <c r="M13" s="2"/>
    </row>
    <row r="14" spans="1:13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9"/>
      <c r="B16" s="2"/>
      <c r="C16" s="6" t="s">
        <v>215</v>
      </c>
      <c r="D16" s="2"/>
      <c r="E16" s="2"/>
      <c r="F16" s="6" t="s">
        <v>215</v>
      </c>
      <c r="G16" s="2"/>
      <c r="H16" s="2"/>
      <c r="I16" s="6" t="s">
        <v>215</v>
      </c>
      <c r="J16" s="2"/>
      <c r="K16" s="2"/>
      <c r="L16" s="2"/>
      <c r="M16" s="2"/>
    </row>
    <row r="17" spans="1:13">
      <c r="A17" s="9" t="s">
        <v>70</v>
      </c>
      <c r="B17" s="2"/>
      <c r="C17" s="4"/>
      <c r="D17" s="2"/>
      <c r="E17" s="2"/>
      <c r="F17" s="4"/>
      <c r="G17" s="2"/>
      <c r="H17" s="2"/>
      <c r="I17" s="4"/>
      <c r="J17" s="2"/>
      <c r="K17" s="2"/>
      <c r="L17" s="2"/>
      <c r="M17" s="2"/>
    </row>
    <row r="18" spans="1:13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9"/>
      <c r="B19" s="2"/>
      <c r="C19" s="6" t="s">
        <v>215</v>
      </c>
      <c r="D19" s="2"/>
      <c r="E19" s="2"/>
      <c r="F19" s="6" t="s">
        <v>215</v>
      </c>
      <c r="G19" s="2"/>
      <c r="H19" s="2"/>
      <c r="I19" s="6" t="s">
        <v>215</v>
      </c>
      <c r="J19" s="2"/>
      <c r="K19" s="2"/>
      <c r="L19" s="2"/>
      <c r="M19" s="2"/>
    </row>
    <row r="20" spans="1:13">
      <c r="A20" s="9"/>
      <c r="B20" s="2"/>
      <c r="C20" s="4"/>
      <c r="D20" s="2"/>
      <c r="E20" s="2"/>
      <c r="F20" s="4"/>
      <c r="G20" s="2"/>
      <c r="H20" s="2"/>
      <c r="I20" s="4"/>
      <c r="J20" s="2"/>
      <c r="K20" s="2"/>
      <c r="L20" s="2"/>
      <c r="M20" s="2"/>
    </row>
    <row r="21" spans="1:13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9"/>
      <c r="B22" s="2"/>
      <c r="C22" s="6" t="s">
        <v>215</v>
      </c>
      <c r="D22" s="2"/>
      <c r="E22" s="2"/>
      <c r="F22" s="6" t="s">
        <v>215</v>
      </c>
      <c r="G22" s="2"/>
      <c r="H22" s="2"/>
      <c r="I22" s="2"/>
      <c r="J22" s="2"/>
      <c r="K22" s="2"/>
      <c r="L22" s="2"/>
      <c r="M22" s="2"/>
    </row>
    <row r="23" spans="1:13">
      <c r="A23" s="9"/>
      <c r="B23" s="2"/>
      <c r="C23" s="4"/>
      <c r="D23" s="2"/>
      <c r="E23" s="2"/>
      <c r="F23" s="4"/>
      <c r="G23" s="2"/>
      <c r="H23" s="2"/>
      <c r="I23" s="2"/>
      <c r="J23" s="2"/>
      <c r="K23" s="2"/>
      <c r="L23" s="2"/>
      <c r="M23" s="2"/>
    </row>
    <row r="24" spans="1:13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9"/>
      <c r="B26" s="2"/>
      <c r="C26" s="11" t="s">
        <v>216</v>
      </c>
      <c r="D26" s="2"/>
      <c r="E26" s="2"/>
      <c r="F26" s="11" t="s">
        <v>216</v>
      </c>
      <c r="G26" s="2"/>
      <c r="H26" s="2"/>
      <c r="I26" s="2"/>
      <c r="J26" s="2"/>
      <c r="K26" s="2"/>
      <c r="L26" s="2"/>
      <c r="M26" s="2"/>
    </row>
    <row r="27" spans="1:13">
      <c r="A27" s="9" t="s">
        <v>161</v>
      </c>
      <c r="B27" s="2"/>
      <c r="C27" s="4"/>
      <c r="D27" s="2"/>
      <c r="E27" s="2"/>
      <c r="F27" s="4"/>
      <c r="G27" s="2"/>
      <c r="H27" s="2"/>
      <c r="I27" s="2"/>
      <c r="J27" s="2"/>
      <c r="K27" s="2"/>
      <c r="L27" s="2"/>
      <c r="M27" s="2"/>
    </row>
    <row r="28" spans="1:13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9"/>
      <c r="B30" s="2"/>
      <c r="C30" s="11" t="s">
        <v>217</v>
      </c>
      <c r="D30" s="2"/>
      <c r="E30" s="2"/>
      <c r="F30" s="11" t="s">
        <v>217</v>
      </c>
      <c r="G30" s="2"/>
      <c r="H30" s="2"/>
      <c r="I30" s="11" t="s">
        <v>217</v>
      </c>
      <c r="J30" s="2"/>
      <c r="K30" s="2"/>
      <c r="L30" s="2"/>
      <c r="M30" s="2"/>
    </row>
    <row r="31" spans="1:13">
      <c r="A31" s="9" t="s">
        <v>179</v>
      </c>
      <c r="B31" s="2"/>
      <c r="C31" s="4"/>
      <c r="D31" s="2"/>
      <c r="E31" s="2"/>
      <c r="F31" s="4"/>
      <c r="G31" s="2"/>
      <c r="H31" s="2"/>
      <c r="I31" s="4"/>
      <c r="J31" s="2"/>
      <c r="K31" s="2"/>
      <c r="L31" s="2"/>
      <c r="M31" s="2"/>
    </row>
    <row r="32" spans="1:13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9"/>
      <c r="B33" s="2"/>
      <c r="C33" s="11" t="s">
        <v>217</v>
      </c>
      <c r="D33" s="2"/>
      <c r="E33" s="2"/>
      <c r="F33" s="11" t="s">
        <v>217</v>
      </c>
      <c r="G33" s="2"/>
      <c r="H33" s="2"/>
      <c r="I33" s="11" t="s">
        <v>217</v>
      </c>
      <c r="J33" s="2"/>
      <c r="K33" s="2"/>
      <c r="L33" s="2"/>
      <c r="M33" s="2"/>
    </row>
    <row r="34" spans="1:13">
      <c r="A34" s="9"/>
      <c r="B34" s="2"/>
      <c r="C34" s="4"/>
      <c r="D34" s="2"/>
      <c r="E34" s="2"/>
      <c r="F34" s="4"/>
      <c r="G34" s="2"/>
      <c r="H34" s="2"/>
      <c r="I34" s="4"/>
      <c r="J34" s="2"/>
      <c r="K34" s="2"/>
      <c r="L34" s="2"/>
      <c r="M34" s="2"/>
    </row>
    <row r="35" spans="1:13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9"/>
      <c r="B37" s="2"/>
      <c r="C37" s="5" t="s">
        <v>979</v>
      </c>
      <c r="D37" s="5"/>
      <c r="E37" s="5"/>
      <c r="F37" s="5" t="s">
        <v>980</v>
      </c>
      <c r="G37" s="5"/>
      <c r="H37" s="5"/>
      <c r="I37" s="5" t="s">
        <v>981</v>
      </c>
      <c r="J37" s="2"/>
      <c r="K37" s="2"/>
      <c r="L37" s="2"/>
      <c r="M37" s="2"/>
    </row>
    <row r="38" spans="1:13">
      <c r="A38" s="9" t="s">
        <v>226</v>
      </c>
      <c r="B38" s="2"/>
      <c r="C38" s="24">
        <f>System!B32</f>
        <v>9000000</v>
      </c>
      <c r="D38" s="23"/>
      <c r="E38" s="23"/>
      <c r="F38" s="24">
        <f>System!B31</f>
        <v>0</v>
      </c>
      <c r="G38" s="23"/>
      <c r="H38" s="23"/>
      <c r="I38" s="24">
        <f>System!B33</f>
        <v>409090.90909090912</v>
      </c>
      <c r="J38" s="2"/>
      <c r="K38" s="2"/>
      <c r="L38" s="2"/>
      <c r="M38" s="2"/>
    </row>
    <row r="39" spans="1:13">
      <c r="A39" s="9"/>
      <c r="B39" s="2"/>
      <c r="C39" s="22"/>
      <c r="D39" s="5"/>
      <c r="E39" s="5"/>
      <c r="F39" s="22"/>
      <c r="G39" s="5"/>
      <c r="H39" s="5"/>
      <c r="I39" s="22"/>
      <c r="J39" s="2"/>
      <c r="K39" s="2"/>
      <c r="L39" s="2"/>
      <c r="M39" s="2"/>
    </row>
    <row r="40" spans="1:13">
      <c r="A40" s="9"/>
      <c r="B40" s="2"/>
      <c r="C40" s="22"/>
      <c r="D40" s="5"/>
      <c r="E40" s="5"/>
      <c r="F40" s="22"/>
      <c r="G40" s="5"/>
      <c r="H40" s="5"/>
      <c r="I40" s="5" t="str">
        <f>IF(System!B29&gt;0, "You can't select a player more than once.","")</f>
        <v/>
      </c>
      <c r="J40" s="2"/>
      <c r="K40" s="2"/>
      <c r="L40" s="2"/>
      <c r="M40" s="2"/>
    </row>
    <row r="41" spans="1:13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9"/>
      <c r="B42" s="2"/>
      <c r="C42" s="5" t="str">
        <f>"Total"&amp;"   "&amp;MIN(System!B27,System!B28)&amp;"/22"</f>
        <v>Total   0/22</v>
      </c>
      <c r="D42" s="5"/>
      <c r="E42" s="5"/>
      <c r="F42" s="22"/>
      <c r="G42" s="2"/>
      <c r="H42" s="2"/>
      <c r="I42" s="5" t="str">
        <f>IF(System!B28&lt;22, "Incomplete Team", IF(System!B35=0, "Team Complete", "Invalid Team"))</f>
        <v>Incomplete Team</v>
      </c>
      <c r="J42" s="2"/>
      <c r="K42" s="2"/>
      <c r="L42" s="2"/>
      <c r="M42" s="2"/>
    </row>
  </sheetData>
  <conditionalFormatting sqref="I42">
    <cfRule type="containsText" dxfId="11" priority="10" operator="containsText" text="Incomplete">
      <formula>NOT(ISERROR(SEARCH("Incomplete",I42)))</formula>
    </cfRule>
    <cfRule type="containsText" dxfId="10" priority="21" operator="containsText" text="Invalid">
      <formula>NOT(ISERROR(SEARCH("Invalid",I42)))</formula>
    </cfRule>
  </conditionalFormatting>
  <conditionalFormatting sqref="I40">
    <cfRule type="containsText" dxfId="9" priority="7" operator="containsText" text="once">
      <formula>NOT(ISERROR(SEARCH("once",I40)))</formula>
    </cfRule>
  </conditionalFormatting>
  <conditionalFormatting sqref="C10 F10 I10 C13 F13 I13 C17 F17 I17 C20 F20 I20 C23 F23 C27 F27 C31 F31 I31 C34 F34 I34">
    <cfRule type="duplicateValues" dxfId="8" priority="6"/>
  </conditionalFormatting>
  <conditionalFormatting sqref="C38">
    <cfRule type="cellIs" dxfId="7" priority="5" operator="equal">
      <formula>0</formula>
    </cfRule>
    <cfRule type="cellIs" dxfId="6" priority="4" operator="lessThan">
      <formula>0</formula>
    </cfRule>
  </conditionalFormatting>
  <conditionalFormatting sqref="F38">
    <cfRule type="cellIs" dxfId="5" priority="3" operator="greaterThan">
      <formula>9000000</formula>
    </cfRule>
    <cfRule type="cellIs" dxfId="4" priority="2" operator="equal">
      <formula>9000000</formula>
    </cfRule>
  </conditionalFormatting>
  <conditionalFormatting sqref="I38">
    <cfRule type="cellIs" dxfId="3" priority="1" operator="lessThan">
      <formula>100000</formula>
    </cfRule>
  </conditionalFormatting>
  <dataValidations count="1">
    <dataValidation type="textLength" allowBlank="1" showInputMessage="1" showErrorMessage="1" errorTitle="Error" error="Team name cannot exceed 25 characters." sqref="C5">
      <formula1>1</formula1>
      <formula2>25</formula2>
    </dataValidation>
  </dataValidations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3B30DDD-379F-AC42-8DF7-B6A543BFBAF4}">
            <xm:f>System!$B$27&lt;22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Players!$N$3:$N$107</xm:f>
          </x14:formula1>
          <xm:sqref>C10 C13 F10 F13 I10 I13</xm:sqref>
        </x14:dataValidation>
        <x14:dataValidation type="list" allowBlank="1" showInputMessage="1" showErrorMessage="1">
          <x14:formula1>
            <xm:f>Players!$T$3:$T$157</xm:f>
          </x14:formula1>
          <xm:sqref>F23 C23 C20 F20 I20 I17 F17 C17</xm:sqref>
        </x14:dataValidation>
        <x14:dataValidation type="list" allowBlank="1" showInputMessage="1" showErrorMessage="1">
          <x14:formula1>
            <xm:f>Players!$Z$3:$Z$30</xm:f>
          </x14:formula1>
          <xm:sqref>C27 F27</xm:sqref>
        </x14:dataValidation>
        <x14:dataValidation type="list" allowBlank="1" showInputMessage="1" showErrorMessage="1">
          <x14:formula1>
            <xm:f>Players!$AG$3:$AG$106</xm:f>
          </x14:formula1>
          <xm:sqref>C31 F31 I31 I34 F34 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I312"/>
  <sheetViews>
    <sheetView topLeftCell="C1" workbookViewId="0">
      <pane ySplit="1" topLeftCell="A3" activePane="bottomLeft" state="frozen"/>
      <selection pane="bottomLeft" activeCell="E7" sqref="E7"/>
    </sheetView>
  </sheetViews>
  <sheetFormatPr baseColWidth="10" defaultRowHeight="16"/>
  <cols>
    <col min="1" max="1" width="7.1640625" bestFit="1" customWidth="1"/>
    <col min="2" max="2" width="21.5" bestFit="1" customWidth="1"/>
    <col min="3" max="3" width="10.5" bestFit="1" customWidth="1"/>
    <col min="4" max="4" width="11.83203125" bestFit="1" customWidth="1"/>
    <col min="5" max="5" width="8.6640625" style="21" bestFit="1" customWidth="1"/>
    <col min="6" max="6" width="43.1640625" bestFit="1" customWidth="1"/>
    <col min="7" max="7" width="11.83203125" bestFit="1" customWidth="1"/>
    <col min="8" max="8" width="8.6640625" style="21" bestFit="1" customWidth="1"/>
    <col min="9" max="9" width="11.33203125" bestFit="1" customWidth="1"/>
    <col min="10" max="10" width="18.83203125" bestFit="1" customWidth="1"/>
    <col min="11" max="11" width="10.1640625" bestFit="1" customWidth="1"/>
    <col min="12" max="12" width="11.83203125" bestFit="1" customWidth="1"/>
    <col min="13" max="13" width="8.6640625" bestFit="1" customWidth="1"/>
    <col min="14" max="14" width="42.5" bestFit="1" customWidth="1"/>
    <col min="15" max="15" width="12.5" bestFit="1" customWidth="1"/>
    <col min="16" max="16" width="20.1640625" bestFit="1" customWidth="1"/>
    <col min="17" max="17" width="10.33203125" bestFit="1" customWidth="1"/>
    <col min="18" max="18" width="11.83203125" bestFit="1" customWidth="1"/>
    <col min="19" max="19" width="8.6640625" bestFit="1" customWidth="1"/>
    <col min="20" max="20" width="43.1640625" bestFit="1" customWidth="1"/>
    <col min="21" max="21" width="6.83203125" bestFit="1" customWidth="1"/>
    <col min="22" max="22" width="16.83203125" bestFit="1" customWidth="1"/>
    <col min="23" max="23" width="10.5" bestFit="1" customWidth="1"/>
    <col min="24" max="24" width="11.83203125" bestFit="1" customWidth="1"/>
    <col min="25" max="25" width="8.6640625" bestFit="1" customWidth="1"/>
    <col min="26" max="26" width="38.5" bestFit="1" customWidth="1"/>
    <col min="28" max="28" width="11.1640625" bestFit="1" customWidth="1"/>
    <col min="29" max="29" width="21.5" bestFit="1" customWidth="1"/>
    <col min="30" max="30" width="10.5" bestFit="1" customWidth="1"/>
    <col min="31" max="31" width="11.83203125" bestFit="1" customWidth="1"/>
    <col min="32" max="32" width="8.6640625" bestFit="1" customWidth="1"/>
    <col min="33" max="33" width="43.1640625" bestFit="1" customWidth="1"/>
    <col min="34" max="34" width="9.83203125" bestFit="1" customWidth="1"/>
    <col min="35" max="35" width="7.6640625" bestFit="1" customWidth="1"/>
    <col min="36" max="36" width="16.83203125" bestFit="1" customWidth="1"/>
  </cols>
  <sheetData>
    <row r="1" spans="1:35" s="1" customFormat="1">
      <c r="A1" s="1" t="s">
        <v>664</v>
      </c>
      <c r="E1" s="20"/>
      <c r="H1" s="20"/>
      <c r="I1" s="1" t="s">
        <v>69</v>
      </c>
      <c r="O1" s="1" t="s">
        <v>156</v>
      </c>
      <c r="U1" s="1" t="s">
        <v>157</v>
      </c>
      <c r="AB1" s="1" t="s">
        <v>178</v>
      </c>
      <c r="AH1" s="18"/>
      <c r="AI1" s="18"/>
    </row>
    <row r="2" spans="1:35" s="1" customFormat="1">
      <c r="A2" s="1" t="s">
        <v>0</v>
      </c>
      <c r="B2" s="1" t="s">
        <v>1</v>
      </c>
      <c r="C2" s="1" t="s">
        <v>2</v>
      </c>
      <c r="E2" s="20"/>
      <c r="F2" s="1" t="s">
        <v>213</v>
      </c>
      <c r="G2" s="1" t="s">
        <v>228</v>
      </c>
      <c r="H2" s="20" t="s">
        <v>229</v>
      </c>
      <c r="I2" s="1" t="s">
        <v>0</v>
      </c>
      <c r="J2" s="1" t="s">
        <v>1</v>
      </c>
      <c r="K2" s="1" t="s">
        <v>2</v>
      </c>
      <c r="L2" s="1" t="s">
        <v>228</v>
      </c>
      <c r="M2" s="20" t="s">
        <v>229</v>
      </c>
      <c r="N2" s="1" t="s">
        <v>213</v>
      </c>
      <c r="O2" s="1" t="s">
        <v>0</v>
      </c>
      <c r="P2" s="1" t="s">
        <v>1</v>
      </c>
      <c r="Q2" s="1" t="s">
        <v>2</v>
      </c>
      <c r="R2" s="1" t="s">
        <v>228</v>
      </c>
      <c r="S2" s="20" t="s">
        <v>229</v>
      </c>
      <c r="T2" s="1" t="s">
        <v>213</v>
      </c>
      <c r="U2" s="1" t="s">
        <v>0</v>
      </c>
      <c r="V2" s="1" t="s">
        <v>1</v>
      </c>
      <c r="W2" s="1" t="s">
        <v>2</v>
      </c>
      <c r="X2" s="1" t="s">
        <v>228</v>
      </c>
      <c r="Y2" s="20" t="s">
        <v>229</v>
      </c>
      <c r="Z2" s="1" t="s">
        <v>213</v>
      </c>
      <c r="AB2" s="1" t="s">
        <v>0</v>
      </c>
      <c r="AC2" s="1" t="s">
        <v>1</v>
      </c>
      <c r="AD2" s="1" t="s">
        <v>2</v>
      </c>
      <c r="AE2" s="1" t="s">
        <v>228</v>
      </c>
      <c r="AF2" s="20" t="s">
        <v>229</v>
      </c>
      <c r="AG2" s="1" t="s">
        <v>213</v>
      </c>
      <c r="AH2" s="18"/>
      <c r="AI2" s="18"/>
    </row>
    <row r="3" spans="1:35">
      <c r="A3" t="s">
        <v>578</v>
      </c>
      <c r="B3" t="s">
        <v>151</v>
      </c>
      <c r="C3" t="s">
        <v>70</v>
      </c>
      <c r="F3" t="str">
        <f>A3&amp;" "&amp;B3&amp;" ("&amp;C3&amp;")"&amp;" $"&amp;H3</f>
        <v>NMFC Emma Kearney (MID) $902000</v>
      </c>
      <c r="G3" t="s">
        <v>625</v>
      </c>
      <c r="H3" s="21">
        <v>902000</v>
      </c>
      <c r="I3" t="s">
        <v>3</v>
      </c>
      <c r="J3" t="s">
        <v>12</v>
      </c>
      <c r="K3" t="s">
        <v>13</v>
      </c>
      <c r="L3" t="s">
        <v>266</v>
      </c>
      <c r="M3" s="21">
        <v>863500</v>
      </c>
      <c r="N3" t="s">
        <v>670</v>
      </c>
      <c r="O3" t="s">
        <v>578</v>
      </c>
      <c r="P3" t="s">
        <v>151</v>
      </c>
      <c r="Q3" t="s">
        <v>70</v>
      </c>
      <c r="R3" t="s">
        <v>625</v>
      </c>
      <c r="S3" s="21">
        <v>902000</v>
      </c>
      <c r="T3" t="s">
        <v>887</v>
      </c>
      <c r="U3" t="s">
        <v>578</v>
      </c>
      <c r="V3" t="s">
        <v>166</v>
      </c>
      <c r="W3" t="s">
        <v>161</v>
      </c>
      <c r="X3" t="s">
        <v>579</v>
      </c>
      <c r="Y3" s="21">
        <v>566500</v>
      </c>
      <c r="Z3" t="s">
        <v>913</v>
      </c>
      <c r="AB3" t="s">
        <v>270</v>
      </c>
      <c r="AC3" t="s">
        <v>184</v>
      </c>
      <c r="AD3" t="s">
        <v>179</v>
      </c>
      <c r="AE3" t="s">
        <v>274</v>
      </c>
      <c r="AF3" s="21">
        <v>682000</v>
      </c>
      <c r="AG3" t="s">
        <v>927</v>
      </c>
    </row>
    <row r="4" spans="1:35">
      <c r="A4" t="s">
        <v>3</v>
      </c>
      <c r="B4" t="s">
        <v>12</v>
      </c>
      <c r="C4" t="s">
        <v>13</v>
      </c>
      <c r="F4" t="str">
        <f t="shared" ref="F4:F67" si="0">A4&amp;" "&amp;B4&amp;" ("&amp;C4&amp;")"&amp;" $"&amp;H4</f>
        <v>ADEL Chelsea Randall (MID / DEF) $863500</v>
      </c>
      <c r="G4" t="s">
        <v>266</v>
      </c>
      <c r="H4" s="21">
        <v>863500</v>
      </c>
      <c r="I4" t="s">
        <v>270</v>
      </c>
      <c r="J4" t="s">
        <v>21</v>
      </c>
      <c r="K4" t="s">
        <v>7</v>
      </c>
      <c r="L4" t="s">
        <v>278</v>
      </c>
      <c r="M4" s="21">
        <v>808500</v>
      </c>
      <c r="N4" t="s">
        <v>672</v>
      </c>
      <c r="O4" t="s">
        <v>3</v>
      </c>
      <c r="P4" t="s">
        <v>12</v>
      </c>
      <c r="Q4" t="s">
        <v>13</v>
      </c>
      <c r="R4" t="s">
        <v>266</v>
      </c>
      <c r="S4" s="21">
        <v>863500</v>
      </c>
      <c r="T4" t="s">
        <v>670</v>
      </c>
      <c r="U4" t="s">
        <v>23</v>
      </c>
      <c r="V4" t="s">
        <v>164</v>
      </c>
      <c r="W4" t="s">
        <v>161</v>
      </c>
      <c r="X4" t="s">
        <v>325</v>
      </c>
      <c r="Y4" s="21">
        <v>555500</v>
      </c>
      <c r="Z4" t="s">
        <v>900</v>
      </c>
      <c r="AB4" t="s">
        <v>578</v>
      </c>
      <c r="AC4" t="s">
        <v>192</v>
      </c>
      <c r="AD4" t="s">
        <v>179</v>
      </c>
      <c r="AE4" t="s">
        <v>620</v>
      </c>
      <c r="AF4" s="21">
        <v>665500</v>
      </c>
      <c r="AG4" t="s">
        <v>966</v>
      </c>
    </row>
    <row r="5" spans="1:35">
      <c r="A5" t="s">
        <v>270</v>
      </c>
      <c r="B5" t="s">
        <v>21</v>
      </c>
      <c r="C5" t="s">
        <v>7</v>
      </c>
      <c r="F5" t="str">
        <f t="shared" si="0"/>
        <v>BL Kate Lutkins (DEF) $808500</v>
      </c>
      <c r="G5" t="s">
        <v>278</v>
      </c>
      <c r="H5" s="21">
        <v>808500</v>
      </c>
      <c r="I5" t="s">
        <v>23</v>
      </c>
      <c r="J5" t="s">
        <v>24</v>
      </c>
      <c r="K5" t="s">
        <v>13</v>
      </c>
      <c r="L5" t="s">
        <v>316</v>
      </c>
      <c r="M5" s="21">
        <v>632500</v>
      </c>
      <c r="N5" t="s">
        <v>686</v>
      </c>
      <c r="O5" t="s">
        <v>50</v>
      </c>
      <c r="P5" t="s">
        <v>143</v>
      </c>
      <c r="Q5" t="s">
        <v>70</v>
      </c>
      <c r="R5" t="s">
        <v>575</v>
      </c>
      <c r="S5" s="21">
        <v>792000</v>
      </c>
      <c r="T5" t="s">
        <v>870</v>
      </c>
      <c r="U5" t="s">
        <v>50</v>
      </c>
      <c r="V5" t="s">
        <v>174</v>
      </c>
      <c r="W5" t="s">
        <v>161</v>
      </c>
      <c r="X5" t="s">
        <v>544</v>
      </c>
      <c r="Y5" s="21">
        <v>555500</v>
      </c>
      <c r="Z5" t="s">
        <v>911</v>
      </c>
      <c r="AB5" t="s">
        <v>28</v>
      </c>
      <c r="AC5" t="s">
        <v>195</v>
      </c>
      <c r="AD5" t="s">
        <v>179</v>
      </c>
      <c r="AE5" t="s">
        <v>378</v>
      </c>
      <c r="AF5" s="21">
        <v>638000</v>
      </c>
      <c r="AG5" t="s">
        <v>940</v>
      </c>
    </row>
    <row r="6" spans="1:35">
      <c r="A6" t="s">
        <v>50</v>
      </c>
      <c r="B6" t="s">
        <v>143</v>
      </c>
      <c r="C6" t="s">
        <v>70</v>
      </c>
      <c r="F6" t="str">
        <f t="shared" si="0"/>
        <v>MELB Daisy Pearce (MID) $792000</v>
      </c>
      <c r="G6" t="s">
        <v>575</v>
      </c>
      <c r="H6" s="21">
        <v>792000</v>
      </c>
      <c r="I6" t="s">
        <v>50</v>
      </c>
      <c r="J6" t="s">
        <v>56</v>
      </c>
      <c r="K6" t="s">
        <v>5</v>
      </c>
      <c r="L6" t="s">
        <v>547</v>
      </c>
      <c r="M6" s="21">
        <v>616000</v>
      </c>
      <c r="N6" t="s">
        <v>743</v>
      </c>
      <c r="O6" t="s">
        <v>34</v>
      </c>
      <c r="P6" t="s">
        <v>125</v>
      </c>
      <c r="Q6" t="s">
        <v>70</v>
      </c>
      <c r="R6" t="s">
        <v>440</v>
      </c>
      <c r="S6" s="21">
        <v>786500</v>
      </c>
      <c r="T6" t="s">
        <v>835</v>
      </c>
      <c r="U6" t="s">
        <v>43</v>
      </c>
      <c r="V6" t="s">
        <v>171</v>
      </c>
      <c r="W6" t="s">
        <v>159</v>
      </c>
      <c r="X6" t="s">
        <v>507</v>
      </c>
      <c r="Y6" s="21">
        <v>484000</v>
      </c>
      <c r="Z6" t="s">
        <v>908</v>
      </c>
      <c r="AB6" t="s">
        <v>23</v>
      </c>
      <c r="AC6" t="s">
        <v>187</v>
      </c>
      <c r="AD6" t="s">
        <v>179</v>
      </c>
      <c r="AE6" t="s">
        <v>352</v>
      </c>
      <c r="AF6" s="21">
        <v>621500</v>
      </c>
      <c r="AG6" t="s">
        <v>935</v>
      </c>
    </row>
    <row r="7" spans="1:35">
      <c r="A7" t="s">
        <v>34</v>
      </c>
      <c r="B7" t="s">
        <v>125</v>
      </c>
      <c r="C7" t="s">
        <v>70</v>
      </c>
      <c r="F7" t="str">
        <f t="shared" si="0"/>
        <v>FRE Dana Hooker (MID) $786500</v>
      </c>
      <c r="G7" t="s">
        <v>440</v>
      </c>
      <c r="H7" s="21">
        <v>786500</v>
      </c>
      <c r="I7" t="s">
        <v>34</v>
      </c>
      <c r="J7" t="s">
        <v>35</v>
      </c>
      <c r="K7" t="s">
        <v>7</v>
      </c>
      <c r="L7" t="s">
        <v>401</v>
      </c>
      <c r="M7" s="21">
        <v>599500</v>
      </c>
      <c r="N7" t="s">
        <v>707</v>
      </c>
      <c r="O7" t="s">
        <v>43</v>
      </c>
      <c r="P7" t="s">
        <v>131</v>
      </c>
      <c r="Q7" t="s">
        <v>70</v>
      </c>
      <c r="R7" t="s">
        <v>537</v>
      </c>
      <c r="S7" s="21">
        <v>737000</v>
      </c>
      <c r="T7" t="s">
        <v>860</v>
      </c>
      <c r="U7" t="s">
        <v>3</v>
      </c>
      <c r="V7" t="s">
        <v>160</v>
      </c>
      <c r="W7" t="s">
        <v>161</v>
      </c>
      <c r="X7" t="s">
        <v>242</v>
      </c>
      <c r="Y7" s="21">
        <v>473000</v>
      </c>
      <c r="Z7" t="s">
        <v>917</v>
      </c>
      <c r="AB7" t="s">
        <v>50</v>
      </c>
      <c r="AC7" t="s">
        <v>56</v>
      </c>
      <c r="AD7" t="s">
        <v>5</v>
      </c>
      <c r="AE7" t="s">
        <v>547</v>
      </c>
      <c r="AF7" s="21">
        <v>616000</v>
      </c>
      <c r="AG7" t="s">
        <v>743</v>
      </c>
    </row>
    <row r="8" spans="1:35">
      <c r="A8" t="s">
        <v>43</v>
      </c>
      <c r="B8" t="s">
        <v>131</v>
      </c>
      <c r="C8" t="s">
        <v>70</v>
      </c>
      <c r="F8" t="str">
        <f t="shared" si="0"/>
        <v>GWS Courtney Gum (MID) $737000</v>
      </c>
      <c r="G8" t="s">
        <v>537</v>
      </c>
      <c r="H8" s="21">
        <v>737000</v>
      </c>
      <c r="I8" t="s">
        <v>34</v>
      </c>
      <c r="J8" t="s">
        <v>40</v>
      </c>
      <c r="K8" t="s">
        <v>13</v>
      </c>
      <c r="L8" t="s">
        <v>436</v>
      </c>
      <c r="M8" s="21">
        <v>583000</v>
      </c>
      <c r="N8" t="s">
        <v>717</v>
      </c>
      <c r="O8" t="s">
        <v>50</v>
      </c>
      <c r="P8" t="s">
        <v>141</v>
      </c>
      <c r="Q8" t="s">
        <v>70</v>
      </c>
      <c r="R8" t="s">
        <v>576</v>
      </c>
      <c r="S8" s="21">
        <v>731500</v>
      </c>
      <c r="T8" t="s">
        <v>871</v>
      </c>
      <c r="U8" t="s">
        <v>23</v>
      </c>
      <c r="V8" t="s">
        <v>163</v>
      </c>
      <c r="W8" t="s">
        <v>161</v>
      </c>
      <c r="X8" t="s">
        <v>322</v>
      </c>
      <c r="Y8" s="21">
        <v>440000</v>
      </c>
      <c r="Z8" t="s">
        <v>899</v>
      </c>
      <c r="AB8" t="s">
        <v>34</v>
      </c>
      <c r="AC8" t="s">
        <v>196</v>
      </c>
      <c r="AD8" t="s">
        <v>179</v>
      </c>
      <c r="AE8" t="s">
        <v>437</v>
      </c>
      <c r="AF8" s="21">
        <v>599500</v>
      </c>
      <c r="AG8" t="s">
        <v>945</v>
      </c>
    </row>
    <row r="9" spans="1:35">
      <c r="A9" t="s">
        <v>50</v>
      </c>
      <c r="B9" t="s">
        <v>141</v>
      </c>
      <c r="C9" t="s">
        <v>70</v>
      </c>
      <c r="F9" t="str">
        <f t="shared" si="0"/>
        <v>MELB Elise O'Dea (MID) $731500</v>
      </c>
      <c r="G9" t="s">
        <v>576</v>
      </c>
      <c r="H9" s="21">
        <v>731500</v>
      </c>
      <c r="I9" t="s">
        <v>3</v>
      </c>
      <c r="J9" t="s">
        <v>9</v>
      </c>
      <c r="K9" t="s">
        <v>7</v>
      </c>
      <c r="L9" t="s">
        <v>236</v>
      </c>
      <c r="M9" s="21">
        <v>561000</v>
      </c>
      <c r="N9" t="s">
        <v>667</v>
      </c>
      <c r="O9" t="s">
        <v>3</v>
      </c>
      <c r="P9" t="s">
        <v>73</v>
      </c>
      <c r="Q9" t="s">
        <v>70</v>
      </c>
      <c r="R9" t="s">
        <v>234</v>
      </c>
      <c r="S9" s="21">
        <v>693000</v>
      </c>
      <c r="T9" t="s">
        <v>773</v>
      </c>
      <c r="U9" t="s">
        <v>442</v>
      </c>
      <c r="V9" t="s">
        <v>63</v>
      </c>
      <c r="W9" t="s">
        <v>64</v>
      </c>
      <c r="X9" t="s">
        <v>494</v>
      </c>
      <c r="Y9" s="21">
        <v>434500</v>
      </c>
      <c r="Z9" t="s">
        <v>731</v>
      </c>
      <c r="AB9" t="s">
        <v>578</v>
      </c>
      <c r="AC9" t="s">
        <v>586</v>
      </c>
      <c r="AD9" t="s">
        <v>179</v>
      </c>
      <c r="AE9" t="s">
        <v>587</v>
      </c>
      <c r="AF9" s="21">
        <v>588500</v>
      </c>
      <c r="AG9" t="s">
        <v>961</v>
      </c>
    </row>
    <row r="10" spans="1:35">
      <c r="A10" t="s">
        <v>3</v>
      </c>
      <c r="B10" t="s">
        <v>73</v>
      </c>
      <c r="C10" t="s">
        <v>70</v>
      </c>
      <c r="F10" t="str">
        <f t="shared" si="0"/>
        <v>ADEL Ebony Marinoff (MID) $693000</v>
      </c>
      <c r="G10" t="s">
        <v>234</v>
      </c>
      <c r="H10" s="21">
        <v>693000</v>
      </c>
      <c r="I10" t="s">
        <v>50</v>
      </c>
      <c r="J10" t="s">
        <v>52</v>
      </c>
      <c r="K10" t="s">
        <v>7</v>
      </c>
      <c r="L10" t="s">
        <v>548</v>
      </c>
      <c r="M10" s="21">
        <v>561000</v>
      </c>
      <c r="N10" t="s">
        <v>744</v>
      </c>
      <c r="O10" t="s">
        <v>50</v>
      </c>
      <c r="P10" t="s">
        <v>142</v>
      </c>
      <c r="Q10" t="s">
        <v>70</v>
      </c>
      <c r="R10" t="s">
        <v>577</v>
      </c>
      <c r="S10" s="21">
        <v>693000</v>
      </c>
      <c r="T10" t="s">
        <v>872</v>
      </c>
      <c r="U10" t="s">
        <v>442</v>
      </c>
      <c r="V10" t="s">
        <v>173</v>
      </c>
      <c r="W10" t="s">
        <v>161</v>
      </c>
      <c r="X10" t="s">
        <v>466</v>
      </c>
      <c r="Y10" s="21">
        <v>363000</v>
      </c>
      <c r="Z10" t="s">
        <v>907</v>
      </c>
      <c r="AB10" t="s">
        <v>270</v>
      </c>
      <c r="AC10" t="s">
        <v>272</v>
      </c>
      <c r="AD10" t="s">
        <v>179</v>
      </c>
      <c r="AE10" t="s">
        <v>273</v>
      </c>
      <c r="AF10" s="21">
        <v>583000</v>
      </c>
      <c r="AG10" t="s">
        <v>926</v>
      </c>
    </row>
    <row r="11" spans="1:35">
      <c r="A11" t="s">
        <v>50</v>
      </c>
      <c r="B11" t="s">
        <v>142</v>
      </c>
      <c r="C11" t="s">
        <v>70</v>
      </c>
      <c r="F11" t="str">
        <f t="shared" si="0"/>
        <v>MELB Karen Paxman (MID) $693000</v>
      </c>
      <c r="G11" t="s">
        <v>577</v>
      </c>
      <c r="H11" s="21">
        <v>693000</v>
      </c>
      <c r="I11" t="s">
        <v>43</v>
      </c>
      <c r="J11" t="s">
        <v>46</v>
      </c>
      <c r="K11" t="s">
        <v>13</v>
      </c>
      <c r="L11" t="s">
        <v>502</v>
      </c>
      <c r="M11" s="21">
        <v>506000</v>
      </c>
      <c r="N11" t="s">
        <v>733</v>
      </c>
      <c r="O11" t="s">
        <v>59</v>
      </c>
      <c r="P11" t="s">
        <v>147</v>
      </c>
      <c r="Q11" t="s">
        <v>70</v>
      </c>
      <c r="R11" t="s">
        <v>656</v>
      </c>
      <c r="S11" s="21">
        <v>687500</v>
      </c>
      <c r="T11" t="s">
        <v>893</v>
      </c>
      <c r="U11" t="s">
        <v>442</v>
      </c>
      <c r="V11" t="s">
        <v>170</v>
      </c>
      <c r="W11" t="s">
        <v>159</v>
      </c>
      <c r="X11" t="s">
        <v>488</v>
      </c>
      <c r="Y11" s="21">
        <v>352000</v>
      </c>
      <c r="Z11" t="s">
        <v>919</v>
      </c>
      <c r="AB11" t="s">
        <v>43</v>
      </c>
      <c r="AC11" t="s">
        <v>112</v>
      </c>
      <c r="AD11" t="s">
        <v>75</v>
      </c>
      <c r="AE11" t="s">
        <v>532</v>
      </c>
      <c r="AF11" s="21">
        <v>577500</v>
      </c>
      <c r="AG11" t="s">
        <v>857</v>
      </c>
    </row>
    <row r="12" spans="1:35">
      <c r="A12" t="s">
        <v>59</v>
      </c>
      <c r="B12" t="s">
        <v>147</v>
      </c>
      <c r="C12" t="s">
        <v>70</v>
      </c>
      <c r="F12" t="str">
        <f t="shared" si="0"/>
        <v>WB Ellie Blackburn (MID) $687500</v>
      </c>
      <c r="G12" t="s">
        <v>656</v>
      </c>
      <c r="H12" s="21">
        <v>687500</v>
      </c>
      <c r="I12" t="s">
        <v>59</v>
      </c>
      <c r="J12" t="s">
        <v>65</v>
      </c>
      <c r="K12" t="s">
        <v>13</v>
      </c>
      <c r="L12" t="s">
        <v>626</v>
      </c>
      <c r="M12" s="21">
        <v>500500</v>
      </c>
      <c r="N12" t="s">
        <v>758</v>
      </c>
      <c r="O12" t="s">
        <v>34</v>
      </c>
      <c r="P12" t="s">
        <v>122</v>
      </c>
      <c r="Q12" t="s">
        <v>70</v>
      </c>
      <c r="R12" t="s">
        <v>435</v>
      </c>
      <c r="S12" s="21">
        <v>671000</v>
      </c>
      <c r="T12" t="s">
        <v>833</v>
      </c>
      <c r="U12" t="s">
        <v>34</v>
      </c>
      <c r="V12" t="s">
        <v>168</v>
      </c>
      <c r="W12" t="s">
        <v>161</v>
      </c>
      <c r="X12" t="s">
        <v>402</v>
      </c>
      <c r="Y12" s="21">
        <v>346500</v>
      </c>
      <c r="Z12" t="s">
        <v>904</v>
      </c>
      <c r="AB12" t="s">
        <v>50</v>
      </c>
      <c r="AC12" t="s">
        <v>203</v>
      </c>
      <c r="AD12" t="s">
        <v>179</v>
      </c>
      <c r="AE12" t="s">
        <v>561</v>
      </c>
      <c r="AF12" s="21">
        <v>544500</v>
      </c>
      <c r="AG12" t="s">
        <v>958</v>
      </c>
    </row>
    <row r="13" spans="1:35">
      <c r="A13" t="s">
        <v>270</v>
      </c>
      <c r="B13" t="s">
        <v>184</v>
      </c>
      <c r="C13" t="s">
        <v>179</v>
      </c>
      <c r="F13" t="str">
        <f t="shared" si="0"/>
        <v>BL Sabrina Frederick-Traub (FWD) $682000</v>
      </c>
      <c r="G13" t="s">
        <v>274</v>
      </c>
      <c r="H13" s="21">
        <v>682000</v>
      </c>
      <c r="I13" t="s">
        <v>3</v>
      </c>
      <c r="J13" t="s">
        <v>4</v>
      </c>
      <c r="K13" t="s">
        <v>5</v>
      </c>
      <c r="L13" t="s">
        <v>235</v>
      </c>
      <c r="M13" s="21">
        <v>495000</v>
      </c>
      <c r="N13" t="s">
        <v>666</v>
      </c>
      <c r="O13" t="s">
        <v>43</v>
      </c>
      <c r="P13" t="s">
        <v>129</v>
      </c>
      <c r="Q13" t="s">
        <v>70</v>
      </c>
      <c r="R13" t="s">
        <v>535</v>
      </c>
      <c r="S13" s="21">
        <v>654500</v>
      </c>
      <c r="T13" t="s">
        <v>858</v>
      </c>
      <c r="U13" t="s">
        <v>59</v>
      </c>
      <c r="V13" t="s">
        <v>176</v>
      </c>
      <c r="W13" t="s">
        <v>161</v>
      </c>
      <c r="X13" t="s">
        <v>659</v>
      </c>
      <c r="Y13" s="21">
        <v>341000</v>
      </c>
      <c r="Z13" t="s">
        <v>916</v>
      </c>
      <c r="AB13" t="s">
        <v>43</v>
      </c>
      <c r="AC13" t="s">
        <v>198</v>
      </c>
      <c r="AD13" t="s">
        <v>179</v>
      </c>
      <c r="AE13" t="s">
        <v>499</v>
      </c>
      <c r="AF13" s="21">
        <v>506000</v>
      </c>
      <c r="AG13" t="s">
        <v>949</v>
      </c>
    </row>
    <row r="14" spans="1:35">
      <c r="A14" t="s">
        <v>34</v>
      </c>
      <c r="B14" t="s">
        <v>122</v>
      </c>
      <c r="C14" t="s">
        <v>70</v>
      </c>
      <c r="F14" t="str">
        <f t="shared" si="0"/>
        <v>FRE Kara Donnellan (MID) $671000</v>
      </c>
      <c r="G14" t="s">
        <v>435</v>
      </c>
      <c r="H14" s="21">
        <v>671000</v>
      </c>
      <c r="I14" t="s">
        <v>3</v>
      </c>
      <c r="J14" t="s">
        <v>8</v>
      </c>
      <c r="K14" t="s">
        <v>7</v>
      </c>
      <c r="L14" t="s">
        <v>268</v>
      </c>
      <c r="M14" s="21">
        <v>484000</v>
      </c>
      <c r="N14" t="s">
        <v>671</v>
      </c>
      <c r="O14" t="s">
        <v>23</v>
      </c>
      <c r="P14" t="s">
        <v>24</v>
      </c>
      <c r="Q14" t="s">
        <v>13</v>
      </c>
      <c r="R14" t="s">
        <v>316</v>
      </c>
      <c r="S14" s="21">
        <v>632500</v>
      </c>
      <c r="T14" t="s">
        <v>686</v>
      </c>
      <c r="U14" t="s">
        <v>50</v>
      </c>
      <c r="V14" t="s">
        <v>175</v>
      </c>
      <c r="W14" t="s">
        <v>159</v>
      </c>
      <c r="X14" t="s">
        <v>553</v>
      </c>
      <c r="Y14" s="21">
        <v>313500</v>
      </c>
      <c r="Z14" t="s">
        <v>912</v>
      </c>
      <c r="AB14" t="s">
        <v>50</v>
      </c>
      <c r="AC14" t="s">
        <v>202</v>
      </c>
      <c r="AD14" t="s">
        <v>179</v>
      </c>
      <c r="AE14" t="s">
        <v>562</v>
      </c>
      <c r="AF14" s="21">
        <v>506000</v>
      </c>
      <c r="AG14" t="s">
        <v>959</v>
      </c>
    </row>
    <row r="15" spans="1:35">
      <c r="A15" t="s">
        <v>578</v>
      </c>
      <c r="B15" t="s">
        <v>192</v>
      </c>
      <c r="C15" t="s">
        <v>179</v>
      </c>
      <c r="F15" t="str">
        <f t="shared" si="0"/>
        <v>NMFC Jasmine Garner (FWD) $665500</v>
      </c>
      <c r="G15" t="s">
        <v>620</v>
      </c>
      <c r="H15" s="21">
        <v>665500</v>
      </c>
      <c r="I15" t="s">
        <v>50</v>
      </c>
      <c r="J15" t="s">
        <v>51</v>
      </c>
      <c r="K15" t="s">
        <v>7</v>
      </c>
      <c r="L15" t="s">
        <v>550</v>
      </c>
      <c r="M15" s="21">
        <v>478500</v>
      </c>
      <c r="N15" t="s">
        <v>745</v>
      </c>
      <c r="O15" t="s">
        <v>3</v>
      </c>
      <c r="P15" t="s">
        <v>77</v>
      </c>
      <c r="Q15" t="s">
        <v>70</v>
      </c>
      <c r="R15" t="s">
        <v>243</v>
      </c>
      <c r="S15" s="21">
        <v>605000</v>
      </c>
      <c r="T15" t="s">
        <v>777</v>
      </c>
      <c r="U15" t="s">
        <v>59</v>
      </c>
      <c r="V15" t="s">
        <v>177</v>
      </c>
      <c r="W15" t="s">
        <v>161</v>
      </c>
      <c r="X15" t="s">
        <v>642</v>
      </c>
      <c r="Y15" s="21">
        <v>313500</v>
      </c>
      <c r="Z15" t="s">
        <v>915</v>
      </c>
      <c r="AB15" t="s">
        <v>28</v>
      </c>
      <c r="AC15" t="s">
        <v>194</v>
      </c>
      <c r="AD15" t="s">
        <v>179</v>
      </c>
      <c r="AE15" t="s">
        <v>361</v>
      </c>
      <c r="AF15" s="21">
        <v>500500</v>
      </c>
      <c r="AG15" t="s">
        <v>937</v>
      </c>
    </row>
    <row r="16" spans="1:35">
      <c r="A16" t="s">
        <v>43</v>
      </c>
      <c r="B16" t="s">
        <v>129</v>
      </c>
      <c r="C16" t="s">
        <v>70</v>
      </c>
      <c r="F16" t="str">
        <f t="shared" si="0"/>
        <v>GWS Alicia Eva (MID) $654500</v>
      </c>
      <c r="G16" t="s">
        <v>535</v>
      </c>
      <c r="H16" s="21">
        <v>654500</v>
      </c>
      <c r="I16" t="s">
        <v>28</v>
      </c>
      <c r="J16" t="s">
        <v>29</v>
      </c>
      <c r="K16" t="s">
        <v>13</v>
      </c>
      <c r="L16" t="s">
        <v>398</v>
      </c>
      <c r="M16" s="21">
        <v>473000</v>
      </c>
      <c r="N16" t="s">
        <v>705</v>
      </c>
      <c r="O16" t="s">
        <v>59</v>
      </c>
      <c r="P16" t="s">
        <v>153</v>
      </c>
      <c r="Q16" t="s">
        <v>70</v>
      </c>
      <c r="R16" t="s">
        <v>627</v>
      </c>
      <c r="S16" s="21">
        <v>599500</v>
      </c>
      <c r="T16" t="s">
        <v>888</v>
      </c>
      <c r="U16" t="s">
        <v>59</v>
      </c>
      <c r="V16" t="s">
        <v>66</v>
      </c>
      <c r="W16" t="s">
        <v>64</v>
      </c>
      <c r="X16" t="s">
        <v>662</v>
      </c>
      <c r="Y16" s="21">
        <v>291500</v>
      </c>
      <c r="Z16" t="s">
        <v>769</v>
      </c>
      <c r="AB16" t="s">
        <v>578</v>
      </c>
      <c r="AC16" t="s">
        <v>148</v>
      </c>
      <c r="AD16" t="s">
        <v>75</v>
      </c>
      <c r="AE16" t="s">
        <v>580</v>
      </c>
      <c r="AF16" s="21">
        <v>500500</v>
      </c>
      <c r="AG16" t="s">
        <v>873</v>
      </c>
    </row>
    <row r="17" spans="1:33">
      <c r="A17" t="s">
        <v>28</v>
      </c>
      <c r="B17" t="s">
        <v>195</v>
      </c>
      <c r="C17" t="s">
        <v>179</v>
      </c>
      <c r="F17" t="str">
        <f t="shared" si="0"/>
        <v>COLL Chloe Molloy (FWD) $638000</v>
      </c>
      <c r="G17" t="s">
        <v>378</v>
      </c>
      <c r="H17" s="21">
        <v>638000</v>
      </c>
      <c r="I17" t="s">
        <v>442</v>
      </c>
      <c r="J17" t="s">
        <v>47</v>
      </c>
      <c r="K17" t="s">
        <v>5</v>
      </c>
      <c r="L17" t="s">
        <v>491</v>
      </c>
      <c r="M17" s="21">
        <v>467500</v>
      </c>
      <c r="N17" t="s">
        <v>729</v>
      </c>
      <c r="O17" t="s">
        <v>34</v>
      </c>
      <c r="P17" t="s">
        <v>40</v>
      </c>
      <c r="Q17" t="s">
        <v>13</v>
      </c>
      <c r="R17" t="s">
        <v>436</v>
      </c>
      <c r="S17" s="21">
        <v>583000</v>
      </c>
      <c r="T17" t="s">
        <v>717</v>
      </c>
      <c r="U17" t="s">
        <v>28</v>
      </c>
      <c r="V17" t="s">
        <v>165</v>
      </c>
      <c r="W17" t="s">
        <v>159</v>
      </c>
      <c r="X17" t="s">
        <v>373</v>
      </c>
      <c r="Y17" s="21">
        <v>220000</v>
      </c>
      <c r="Z17" t="s">
        <v>903</v>
      </c>
      <c r="AB17" t="s">
        <v>3</v>
      </c>
      <c r="AC17" t="s">
        <v>4</v>
      </c>
      <c r="AD17" t="s">
        <v>5</v>
      </c>
      <c r="AE17" t="s">
        <v>235</v>
      </c>
      <c r="AF17" s="21">
        <v>495000</v>
      </c>
      <c r="AG17" t="s">
        <v>666</v>
      </c>
    </row>
    <row r="18" spans="1:33">
      <c r="A18" t="s">
        <v>23</v>
      </c>
      <c r="B18" t="s">
        <v>24</v>
      </c>
      <c r="C18" t="s">
        <v>13</v>
      </c>
      <c r="F18" t="str">
        <f t="shared" si="0"/>
        <v>CARL Brianna Davey (MID / DEF) $632500</v>
      </c>
      <c r="G18" t="s">
        <v>316</v>
      </c>
      <c r="H18" s="21">
        <v>632500</v>
      </c>
      <c r="I18" t="s">
        <v>50</v>
      </c>
      <c r="J18" t="s">
        <v>57</v>
      </c>
      <c r="K18" t="s">
        <v>7</v>
      </c>
      <c r="L18" t="s">
        <v>574</v>
      </c>
      <c r="M18" s="21">
        <v>462000</v>
      </c>
      <c r="N18" t="s">
        <v>750</v>
      </c>
      <c r="O18" t="s">
        <v>59</v>
      </c>
      <c r="P18" t="s">
        <v>152</v>
      </c>
      <c r="Q18" t="s">
        <v>70</v>
      </c>
      <c r="R18" t="s">
        <v>658</v>
      </c>
      <c r="S18" s="21">
        <v>583000</v>
      </c>
      <c r="T18" t="s">
        <v>894</v>
      </c>
      <c r="U18" t="s">
        <v>3</v>
      </c>
      <c r="V18" t="s">
        <v>158</v>
      </c>
      <c r="W18" t="s">
        <v>159</v>
      </c>
      <c r="X18" t="s">
        <v>244</v>
      </c>
      <c r="Y18" s="21">
        <v>192500</v>
      </c>
      <c r="Z18" t="s">
        <v>895</v>
      </c>
      <c r="AB18" t="s">
        <v>43</v>
      </c>
      <c r="AC18" t="s">
        <v>171</v>
      </c>
      <c r="AD18" t="s">
        <v>159</v>
      </c>
      <c r="AE18" t="s">
        <v>507</v>
      </c>
      <c r="AF18" s="21">
        <v>484000</v>
      </c>
      <c r="AG18" t="s">
        <v>908</v>
      </c>
    </row>
    <row r="19" spans="1:33">
      <c r="A19" t="s">
        <v>23</v>
      </c>
      <c r="B19" t="s">
        <v>187</v>
      </c>
      <c r="C19" t="s">
        <v>179</v>
      </c>
      <c r="F19" t="str">
        <f t="shared" si="0"/>
        <v>CARL Tayla Harris (FWD) $621500</v>
      </c>
      <c r="G19" t="s">
        <v>352</v>
      </c>
      <c r="H19" s="21">
        <v>621500</v>
      </c>
      <c r="I19" t="s">
        <v>59</v>
      </c>
      <c r="J19" t="s">
        <v>67</v>
      </c>
      <c r="K19" t="s">
        <v>5</v>
      </c>
      <c r="L19" t="s">
        <v>644</v>
      </c>
      <c r="M19" s="21">
        <v>440000</v>
      </c>
      <c r="N19" t="s">
        <v>764</v>
      </c>
      <c r="O19" t="s">
        <v>43</v>
      </c>
      <c r="P19" t="s">
        <v>112</v>
      </c>
      <c r="Q19" t="s">
        <v>75</v>
      </c>
      <c r="R19" t="s">
        <v>532</v>
      </c>
      <c r="S19" s="21">
        <v>577500</v>
      </c>
      <c r="T19" t="s">
        <v>857</v>
      </c>
      <c r="U19" t="s">
        <v>28</v>
      </c>
      <c r="V19" t="s">
        <v>167</v>
      </c>
      <c r="W19" t="s">
        <v>159</v>
      </c>
      <c r="X19" t="s">
        <v>367</v>
      </c>
      <c r="Y19" s="21">
        <v>181500</v>
      </c>
      <c r="Z19" t="s">
        <v>902</v>
      </c>
      <c r="AB19" t="s">
        <v>50</v>
      </c>
      <c r="AC19" t="s">
        <v>204</v>
      </c>
      <c r="AD19" t="s">
        <v>179</v>
      </c>
      <c r="AE19" t="s">
        <v>572</v>
      </c>
      <c r="AF19" s="21">
        <v>484000</v>
      </c>
      <c r="AG19" t="s">
        <v>960</v>
      </c>
    </row>
    <row r="20" spans="1:33">
      <c r="A20" t="s">
        <v>50</v>
      </c>
      <c r="B20" t="s">
        <v>56</v>
      </c>
      <c r="C20" t="s">
        <v>5</v>
      </c>
      <c r="F20" t="str">
        <f t="shared" si="0"/>
        <v>MELB Shelley Scott (FWD / DEF) $616000</v>
      </c>
      <c r="G20" t="s">
        <v>547</v>
      </c>
      <c r="H20" s="21">
        <v>616000</v>
      </c>
      <c r="I20" t="s">
        <v>442</v>
      </c>
      <c r="J20" t="s">
        <v>63</v>
      </c>
      <c r="K20" t="s">
        <v>64</v>
      </c>
      <c r="L20" t="s">
        <v>494</v>
      </c>
      <c r="M20" s="21">
        <v>434500</v>
      </c>
      <c r="N20" t="s">
        <v>731</v>
      </c>
      <c r="O20" t="s">
        <v>270</v>
      </c>
      <c r="P20" t="s">
        <v>83</v>
      </c>
      <c r="Q20" t="s">
        <v>70</v>
      </c>
      <c r="R20" t="s">
        <v>275</v>
      </c>
      <c r="S20" s="21">
        <v>572000</v>
      </c>
      <c r="T20" t="s">
        <v>788</v>
      </c>
      <c r="U20" t="s">
        <v>34</v>
      </c>
      <c r="V20" t="s">
        <v>169</v>
      </c>
      <c r="W20" t="s">
        <v>159</v>
      </c>
      <c r="X20" t="s">
        <v>416</v>
      </c>
      <c r="Y20" s="21">
        <v>159500</v>
      </c>
      <c r="Z20" t="s">
        <v>905</v>
      </c>
      <c r="AB20" t="s">
        <v>442</v>
      </c>
      <c r="AC20" t="s">
        <v>47</v>
      </c>
      <c r="AD20" t="s">
        <v>5</v>
      </c>
      <c r="AE20" t="s">
        <v>491</v>
      </c>
      <c r="AF20" s="21">
        <v>467500</v>
      </c>
      <c r="AG20" t="s">
        <v>729</v>
      </c>
    </row>
    <row r="21" spans="1:33">
      <c r="A21" t="s">
        <v>3</v>
      </c>
      <c r="B21" t="s">
        <v>77</v>
      </c>
      <c r="C21" t="s">
        <v>70</v>
      </c>
      <c r="F21" t="str">
        <f t="shared" si="0"/>
        <v>ADEL Erin Phillips (MID) $605000</v>
      </c>
      <c r="G21" t="s">
        <v>243</v>
      </c>
      <c r="H21" s="21">
        <v>605000</v>
      </c>
      <c r="I21" t="s">
        <v>23</v>
      </c>
      <c r="J21" t="s">
        <v>27</v>
      </c>
      <c r="K21" t="s">
        <v>7</v>
      </c>
      <c r="L21" t="s">
        <v>355</v>
      </c>
      <c r="M21" s="21">
        <v>423500</v>
      </c>
      <c r="N21" t="s">
        <v>694</v>
      </c>
      <c r="O21" t="s">
        <v>23</v>
      </c>
      <c r="P21" t="s">
        <v>107</v>
      </c>
      <c r="Q21" t="s">
        <v>70</v>
      </c>
      <c r="R21" t="s">
        <v>323</v>
      </c>
      <c r="S21" s="21">
        <v>561000</v>
      </c>
      <c r="T21" t="s">
        <v>800</v>
      </c>
      <c r="U21" t="s">
        <v>3</v>
      </c>
      <c r="V21" t="s">
        <v>259</v>
      </c>
      <c r="W21" t="s">
        <v>161</v>
      </c>
      <c r="X21" t="s">
        <v>260</v>
      </c>
      <c r="Y21" s="21">
        <v>142000</v>
      </c>
      <c r="Z21" t="s">
        <v>896</v>
      </c>
      <c r="AB21" t="s">
        <v>3</v>
      </c>
      <c r="AC21" t="s">
        <v>82</v>
      </c>
      <c r="AD21" t="s">
        <v>75</v>
      </c>
      <c r="AE21" t="s">
        <v>250</v>
      </c>
      <c r="AF21" s="21">
        <v>445500</v>
      </c>
      <c r="AG21" t="s">
        <v>780</v>
      </c>
    </row>
    <row r="22" spans="1:33">
      <c r="A22" t="s">
        <v>34</v>
      </c>
      <c r="B22" t="s">
        <v>35</v>
      </c>
      <c r="C22" t="s">
        <v>7</v>
      </c>
      <c r="F22" t="str">
        <f t="shared" si="0"/>
        <v>FRE Ebony Antonio (DEF) $599500</v>
      </c>
      <c r="G22" t="s">
        <v>401</v>
      </c>
      <c r="H22" s="21">
        <v>599500</v>
      </c>
      <c r="I22" t="s">
        <v>3</v>
      </c>
      <c r="J22" t="s">
        <v>6</v>
      </c>
      <c r="K22" t="s">
        <v>7</v>
      </c>
      <c r="L22" t="s">
        <v>241</v>
      </c>
      <c r="M22" s="21">
        <v>418000</v>
      </c>
      <c r="N22" t="s">
        <v>669</v>
      </c>
      <c r="O22" t="s">
        <v>578</v>
      </c>
      <c r="P22" t="s">
        <v>88</v>
      </c>
      <c r="Q22" t="s">
        <v>70</v>
      </c>
      <c r="R22" t="s">
        <v>588</v>
      </c>
      <c r="S22" s="21">
        <v>555500</v>
      </c>
      <c r="T22" t="s">
        <v>878</v>
      </c>
      <c r="U22" t="s">
        <v>442</v>
      </c>
      <c r="V22" t="s">
        <v>464</v>
      </c>
      <c r="W22" t="s">
        <v>161</v>
      </c>
      <c r="X22" t="s">
        <v>465</v>
      </c>
      <c r="Y22" s="21">
        <v>132000</v>
      </c>
      <c r="Z22" t="s">
        <v>918</v>
      </c>
      <c r="AB22" t="s">
        <v>578</v>
      </c>
      <c r="AC22" t="s">
        <v>193</v>
      </c>
      <c r="AD22" t="s">
        <v>179</v>
      </c>
      <c r="AE22" t="s">
        <v>622</v>
      </c>
      <c r="AF22" s="21">
        <v>440000</v>
      </c>
      <c r="AG22" t="s">
        <v>967</v>
      </c>
    </row>
    <row r="23" spans="1:33">
      <c r="A23" t="s">
        <v>34</v>
      </c>
      <c r="B23" t="s">
        <v>196</v>
      </c>
      <c r="C23" t="s">
        <v>179</v>
      </c>
      <c r="F23" t="str">
        <f t="shared" si="0"/>
        <v>FRE Kellie Gibson (FWD) $599500</v>
      </c>
      <c r="G23" t="s">
        <v>437</v>
      </c>
      <c r="H23" s="21">
        <v>599500</v>
      </c>
      <c r="I23" t="s">
        <v>270</v>
      </c>
      <c r="J23" t="s">
        <v>20</v>
      </c>
      <c r="K23" t="s">
        <v>7</v>
      </c>
      <c r="L23" t="s">
        <v>283</v>
      </c>
      <c r="M23" s="21">
        <v>396000</v>
      </c>
      <c r="N23" t="s">
        <v>675</v>
      </c>
      <c r="O23" t="s">
        <v>578</v>
      </c>
      <c r="P23" t="s">
        <v>92</v>
      </c>
      <c r="Q23" t="s">
        <v>70</v>
      </c>
      <c r="R23" t="s">
        <v>590</v>
      </c>
      <c r="S23" s="21">
        <v>555500</v>
      </c>
      <c r="T23" t="s">
        <v>879</v>
      </c>
      <c r="U23" t="s">
        <v>23</v>
      </c>
      <c r="V23" t="s">
        <v>344</v>
      </c>
      <c r="W23" t="s">
        <v>161</v>
      </c>
      <c r="X23" t="s">
        <v>345</v>
      </c>
      <c r="Y23" s="21">
        <v>122000</v>
      </c>
      <c r="Z23" t="s">
        <v>901</v>
      </c>
      <c r="AB23" t="s">
        <v>59</v>
      </c>
      <c r="AC23" t="s">
        <v>67</v>
      </c>
      <c r="AD23" t="s">
        <v>5</v>
      </c>
      <c r="AE23" t="s">
        <v>644</v>
      </c>
      <c r="AF23" s="21">
        <v>440000</v>
      </c>
      <c r="AG23" t="s">
        <v>764</v>
      </c>
    </row>
    <row r="24" spans="1:33">
      <c r="A24" t="s">
        <v>59</v>
      </c>
      <c r="B24" t="s">
        <v>153</v>
      </c>
      <c r="C24" t="s">
        <v>70</v>
      </c>
      <c r="F24" t="str">
        <f t="shared" si="0"/>
        <v>WB Brooke Lochland (MID) $599500</v>
      </c>
      <c r="G24" t="s">
        <v>627</v>
      </c>
      <c r="H24" s="21">
        <v>599500</v>
      </c>
      <c r="I24" t="s">
        <v>442</v>
      </c>
      <c r="J24" t="s">
        <v>492</v>
      </c>
      <c r="K24" t="s">
        <v>7</v>
      </c>
      <c r="L24" t="s">
        <v>493</v>
      </c>
      <c r="M24" s="21">
        <v>396000</v>
      </c>
      <c r="N24" t="s">
        <v>730</v>
      </c>
      <c r="O24" t="s">
        <v>270</v>
      </c>
      <c r="P24" t="s">
        <v>85</v>
      </c>
      <c r="Q24" t="s">
        <v>70</v>
      </c>
      <c r="R24" t="s">
        <v>315</v>
      </c>
      <c r="S24" s="21">
        <v>550000</v>
      </c>
      <c r="T24" t="s">
        <v>796</v>
      </c>
      <c r="U24" t="s">
        <v>270</v>
      </c>
      <c r="V24" t="s">
        <v>299</v>
      </c>
      <c r="W24" t="s">
        <v>161</v>
      </c>
      <c r="X24" t="s">
        <v>300</v>
      </c>
      <c r="Y24" s="21">
        <v>120000</v>
      </c>
      <c r="Z24" t="s">
        <v>897</v>
      </c>
      <c r="AB24" t="s">
        <v>59</v>
      </c>
      <c r="AC24" t="s">
        <v>211</v>
      </c>
      <c r="AD24" t="s">
        <v>179</v>
      </c>
      <c r="AE24" t="s">
        <v>660</v>
      </c>
      <c r="AF24" s="21">
        <v>423500</v>
      </c>
      <c r="AG24" t="s">
        <v>972</v>
      </c>
    </row>
    <row r="25" spans="1:33">
      <c r="A25" t="s">
        <v>578</v>
      </c>
      <c r="B25" t="s">
        <v>586</v>
      </c>
      <c r="C25" t="s">
        <v>179</v>
      </c>
      <c r="F25" t="str">
        <f t="shared" si="0"/>
        <v>NMFC Jessica Duffin (FWD) $588500</v>
      </c>
      <c r="G25" t="s">
        <v>587</v>
      </c>
      <c r="H25" s="21">
        <v>588500</v>
      </c>
      <c r="I25" t="s">
        <v>270</v>
      </c>
      <c r="J25" t="s">
        <v>19</v>
      </c>
      <c r="K25" t="s">
        <v>7</v>
      </c>
      <c r="L25" t="s">
        <v>313</v>
      </c>
      <c r="M25" s="21">
        <v>390500</v>
      </c>
      <c r="N25" t="s">
        <v>685</v>
      </c>
      <c r="O25" t="s">
        <v>442</v>
      </c>
      <c r="P25" t="s">
        <v>137</v>
      </c>
      <c r="Q25" t="s">
        <v>70</v>
      </c>
      <c r="R25" t="s">
        <v>489</v>
      </c>
      <c r="S25" s="21">
        <v>522500</v>
      </c>
      <c r="T25" t="s">
        <v>845</v>
      </c>
      <c r="U25" t="s">
        <v>34</v>
      </c>
      <c r="V25" t="s">
        <v>424</v>
      </c>
      <c r="W25" t="s">
        <v>161</v>
      </c>
      <c r="X25" t="s">
        <v>425</v>
      </c>
      <c r="Y25" s="21">
        <v>120000</v>
      </c>
      <c r="Z25" t="s">
        <v>906</v>
      </c>
      <c r="AB25" t="s">
        <v>270</v>
      </c>
      <c r="AC25" t="s">
        <v>94</v>
      </c>
      <c r="AD25" t="s">
        <v>75</v>
      </c>
      <c r="AE25" t="s">
        <v>312</v>
      </c>
      <c r="AF25" s="21">
        <v>418000</v>
      </c>
      <c r="AG25" t="s">
        <v>794</v>
      </c>
    </row>
    <row r="26" spans="1:33">
      <c r="A26" t="s">
        <v>270</v>
      </c>
      <c r="B26" t="s">
        <v>272</v>
      </c>
      <c r="C26" t="s">
        <v>179</v>
      </c>
      <c r="F26" t="str">
        <f t="shared" si="0"/>
        <v>BL Jess Wuetschner (FWD) $583000</v>
      </c>
      <c r="G26" t="s">
        <v>273</v>
      </c>
      <c r="H26" s="21">
        <v>583000</v>
      </c>
      <c r="I26" t="s">
        <v>43</v>
      </c>
      <c r="J26" t="s">
        <v>44</v>
      </c>
      <c r="K26" t="s">
        <v>7</v>
      </c>
      <c r="L26" t="s">
        <v>519</v>
      </c>
      <c r="M26" s="21">
        <v>379500</v>
      </c>
      <c r="N26" t="s">
        <v>736</v>
      </c>
      <c r="O26" t="s">
        <v>23</v>
      </c>
      <c r="P26" t="s">
        <v>103</v>
      </c>
      <c r="Q26" t="s">
        <v>70</v>
      </c>
      <c r="R26" t="s">
        <v>320</v>
      </c>
      <c r="S26" s="21">
        <v>511500</v>
      </c>
      <c r="T26" t="s">
        <v>798</v>
      </c>
      <c r="U26" t="s">
        <v>43</v>
      </c>
      <c r="V26" t="s">
        <v>526</v>
      </c>
      <c r="W26" t="s">
        <v>161</v>
      </c>
      <c r="X26" t="s">
        <v>527</v>
      </c>
      <c r="Y26" s="21">
        <v>120000</v>
      </c>
      <c r="Z26" t="s">
        <v>909</v>
      </c>
      <c r="AB26" t="s">
        <v>59</v>
      </c>
      <c r="AC26" t="s">
        <v>209</v>
      </c>
      <c r="AD26" t="s">
        <v>179</v>
      </c>
      <c r="AE26" t="s">
        <v>663</v>
      </c>
      <c r="AF26" s="21">
        <v>418000</v>
      </c>
      <c r="AG26" t="s">
        <v>974</v>
      </c>
    </row>
    <row r="27" spans="1:33">
      <c r="A27" t="s">
        <v>34</v>
      </c>
      <c r="B27" t="s">
        <v>40</v>
      </c>
      <c r="C27" t="s">
        <v>13</v>
      </c>
      <c r="F27" t="str">
        <f t="shared" si="0"/>
        <v>FRE Hayley Miller (MID / DEF) $583000</v>
      </c>
      <c r="G27" t="s">
        <v>436</v>
      </c>
      <c r="H27" s="21">
        <v>583000</v>
      </c>
      <c r="I27" t="s">
        <v>578</v>
      </c>
      <c r="J27" t="s">
        <v>25</v>
      </c>
      <c r="K27" t="s">
        <v>7</v>
      </c>
      <c r="L27" t="s">
        <v>619</v>
      </c>
      <c r="M27" s="21">
        <v>379500</v>
      </c>
      <c r="N27" t="s">
        <v>757</v>
      </c>
      <c r="O27" t="s">
        <v>23</v>
      </c>
      <c r="P27" t="s">
        <v>111</v>
      </c>
      <c r="Q27" t="s">
        <v>70</v>
      </c>
      <c r="R27" t="s">
        <v>350</v>
      </c>
      <c r="S27" s="21">
        <v>506000</v>
      </c>
      <c r="T27" t="s">
        <v>810</v>
      </c>
      <c r="U27" t="s">
        <v>270</v>
      </c>
      <c r="V27" t="s">
        <v>162</v>
      </c>
      <c r="W27" t="s">
        <v>161</v>
      </c>
      <c r="X27" t="s">
        <v>304</v>
      </c>
      <c r="Y27" s="21">
        <v>100000</v>
      </c>
      <c r="Z27" t="s">
        <v>898</v>
      </c>
      <c r="AB27" t="s">
        <v>23</v>
      </c>
      <c r="AC27" t="s">
        <v>189</v>
      </c>
      <c r="AD27" t="s">
        <v>179</v>
      </c>
      <c r="AE27" t="s">
        <v>348</v>
      </c>
      <c r="AF27" s="21">
        <v>407000</v>
      </c>
      <c r="AG27" t="s">
        <v>934</v>
      </c>
    </row>
    <row r="28" spans="1:33">
      <c r="A28" t="s">
        <v>59</v>
      </c>
      <c r="B28" t="s">
        <v>152</v>
      </c>
      <c r="C28" t="s">
        <v>70</v>
      </c>
      <c r="F28" t="str">
        <f t="shared" si="0"/>
        <v>WB Kirsty Lamb (MID) $583000</v>
      </c>
      <c r="G28" t="s">
        <v>658</v>
      </c>
      <c r="H28" s="21">
        <v>583000</v>
      </c>
      <c r="I28" t="s">
        <v>59</v>
      </c>
      <c r="J28" t="s">
        <v>60</v>
      </c>
      <c r="K28" t="s">
        <v>7</v>
      </c>
      <c r="L28" t="s">
        <v>635</v>
      </c>
      <c r="M28" s="21">
        <v>374000</v>
      </c>
      <c r="N28" t="s">
        <v>762</v>
      </c>
      <c r="O28" t="s">
        <v>43</v>
      </c>
      <c r="P28" t="s">
        <v>46</v>
      </c>
      <c r="Q28" t="s">
        <v>13</v>
      </c>
      <c r="R28" t="s">
        <v>502</v>
      </c>
      <c r="S28" s="21">
        <v>506000</v>
      </c>
      <c r="T28" t="s">
        <v>733</v>
      </c>
      <c r="U28" t="s">
        <v>43</v>
      </c>
      <c r="V28" t="s">
        <v>172</v>
      </c>
      <c r="W28" t="s">
        <v>161</v>
      </c>
      <c r="X28" t="s">
        <v>530</v>
      </c>
      <c r="Y28" s="21">
        <v>100000</v>
      </c>
      <c r="Z28" t="s">
        <v>910</v>
      </c>
      <c r="AB28" t="s">
        <v>43</v>
      </c>
      <c r="AC28" t="s">
        <v>201</v>
      </c>
      <c r="AD28" t="s">
        <v>179</v>
      </c>
      <c r="AE28" t="s">
        <v>518</v>
      </c>
      <c r="AF28" s="21">
        <v>407000</v>
      </c>
      <c r="AG28" t="s">
        <v>953</v>
      </c>
    </row>
    <row r="29" spans="1:33">
      <c r="A29" t="s">
        <v>43</v>
      </c>
      <c r="B29" t="s">
        <v>112</v>
      </c>
      <c r="C29" t="s">
        <v>75</v>
      </c>
      <c r="F29" t="str">
        <f t="shared" si="0"/>
        <v>GWS Christina Bernardi (MID / FWD) $577500</v>
      </c>
      <c r="G29" t="s">
        <v>532</v>
      </c>
      <c r="H29" s="21">
        <v>577500</v>
      </c>
      <c r="I29" t="s">
        <v>3</v>
      </c>
      <c r="J29" t="s">
        <v>10</v>
      </c>
      <c r="K29" t="s">
        <v>7</v>
      </c>
      <c r="L29" t="s">
        <v>233</v>
      </c>
      <c r="M29" s="21">
        <v>363000</v>
      </c>
      <c r="N29" t="s">
        <v>665</v>
      </c>
      <c r="O29" t="s">
        <v>43</v>
      </c>
      <c r="P29" t="s">
        <v>135</v>
      </c>
      <c r="Q29" t="s">
        <v>70</v>
      </c>
      <c r="R29" t="s">
        <v>504</v>
      </c>
      <c r="S29" s="21">
        <v>506000</v>
      </c>
      <c r="T29" t="s">
        <v>850</v>
      </c>
      <c r="U29" t="s">
        <v>59</v>
      </c>
      <c r="V29" t="s">
        <v>629</v>
      </c>
      <c r="W29" t="s">
        <v>161</v>
      </c>
      <c r="X29" t="s">
        <v>630</v>
      </c>
      <c r="Y29" s="21">
        <v>100000</v>
      </c>
      <c r="Z29" t="s">
        <v>914</v>
      </c>
      <c r="AB29" t="s">
        <v>23</v>
      </c>
      <c r="AC29" t="s">
        <v>188</v>
      </c>
      <c r="AD29" t="s">
        <v>179</v>
      </c>
      <c r="AE29" t="s">
        <v>327</v>
      </c>
      <c r="AF29" s="21">
        <v>396000</v>
      </c>
      <c r="AG29" t="s">
        <v>933</v>
      </c>
    </row>
    <row r="30" spans="1:33">
      <c r="A30" t="s">
        <v>270</v>
      </c>
      <c r="B30" t="s">
        <v>83</v>
      </c>
      <c r="C30" t="s">
        <v>70</v>
      </c>
      <c r="F30" t="str">
        <f t="shared" si="0"/>
        <v>BL Alexandra Anderson (MID) $572000</v>
      </c>
      <c r="G30" t="s">
        <v>275</v>
      </c>
      <c r="H30" s="21">
        <v>572000</v>
      </c>
      <c r="I30" t="s">
        <v>28</v>
      </c>
      <c r="J30" t="s">
        <v>18</v>
      </c>
      <c r="K30" t="s">
        <v>7</v>
      </c>
      <c r="L30" t="s">
        <v>359</v>
      </c>
      <c r="M30" s="21">
        <v>357500</v>
      </c>
      <c r="N30" t="s">
        <v>696</v>
      </c>
      <c r="O30" t="s">
        <v>59</v>
      </c>
      <c r="P30" t="s">
        <v>149</v>
      </c>
      <c r="Q30" t="s">
        <v>70</v>
      </c>
      <c r="R30" t="s">
        <v>640</v>
      </c>
      <c r="S30" s="21">
        <v>506000</v>
      </c>
      <c r="T30" t="s">
        <v>890</v>
      </c>
      <c r="U30" t="s">
        <v>59</v>
      </c>
      <c r="V30" t="s">
        <v>646</v>
      </c>
      <c r="W30" t="s">
        <v>159</v>
      </c>
      <c r="X30" t="s">
        <v>647</v>
      </c>
      <c r="Y30" s="21">
        <v>100000</v>
      </c>
      <c r="Z30" t="s">
        <v>920</v>
      </c>
      <c r="AB30" t="s">
        <v>28</v>
      </c>
      <c r="AC30" t="s">
        <v>190</v>
      </c>
      <c r="AD30" t="s">
        <v>179</v>
      </c>
      <c r="AE30" t="s">
        <v>357</v>
      </c>
      <c r="AF30" s="21">
        <v>385000</v>
      </c>
      <c r="AG30" t="s">
        <v>936</v>
      </c>
    </row>
    <row r="31" spans="1:33">
      <c r="A31" t="s">
        <v>578</v>
      </c>
      <c r="B31" t="s">
        <v>166</v>
      </c>
      <c r="C31" t="s">
        <v>161</v>
      </c>
      <c r="F31" t="str">
        <f t="shared" si="0"/>
        <v>NMFC Emma King (RUC) $566500</v>
      </c>
      <c r="G31" t="s">
        <v>579</v>
      </c>
      <c r="H31" s="21">
        <v>566500</v>
      </c>
      <c r="I31" t="s">
        <v>43</v>
      </c>
      <c r="J31" t="s">
        <v>45</v>
      </c>
      <c r="K31" t="s">
        <v>13</v>
      </c>
      <c r="L31" t="s">
        <v>508</v>
      </c>
      <c r="M31" s="21">
        <v>352000</v>
      </c>
      <c r="N31" t="s">
        <v>735</v>
      </c>
      <c r="O31" t="s">
        <v>578</v>
      </c>
      <c r="P31" t="s">
        <v>148</v>
      </c>
      <c r="Q31" t="s">
        <v>75</v>
      </c>
      <c r="R31" t="s">
        <v>580</v>
      </c>
      <c r="S31" s="21">
        <v>500500</v>
      </c>
      <c r="T31" t="s">
        <v>873</v>
      </c>
      <c r="AB31" t="s">
        <v>34</v>
      </c>
      <c r="AC31" t="s">
        <v>119</v>
      </c>
      <c r="AD31" t="s">
        <v>75</v>
      </c>
      <c r="AE31" t="s">
        <v>418</v>
      </c>
      <c r="AF31" s="21">
        <v>385000</v>
      </c>
      <c r="AG31" t="s">
        <v>828</v>
      </c>
    </row>
    <row r="32" spans="1:33">
      <c r="A32" t="s">
        <v>3</v>
      </c>
      <c r="B32" t="s">
        <v>9</v>
      </c>
      <c r="C32" t="s">
        <v>7</v>
      </c>
      <c r="F32" t="str">
        <f t="shared" si="0"/>
        <v>ADEL Angela Foley (DEF) $561000</v>
      </c>
      <c r="G32" t="s">
        <v>236</v>
      </c>
      <c r="H32" s="21">
        <v>561000</v>
      </c>
      <c r="I32" t="s">
        <v>28</v>
      </c>
      <c r="J32" t="s">
        <v>31</v>
      </c>
      <c r="K32" t="s">
        <v>7</v>
      </c>
      <c r="L32" t="s">
        <v>366</v>
      </c>
      <c r="M32" s="21">
        <v>341000</v>
      </c>
      <c r="N32" t="s">
        <v>697</v>
      </c>
      <c r="O32" t="s">
        <v>59</v>
      </c>
      <c r="P32" t="s">
        <v>65</v>
      </c>
      <c r="Q32" t="s">
        <v>13</v>
      </c>
      <c r="R32" t="s">
        <v>626</v>
      </c>
      <c r="S32" s="21">
        <v>500500</v>
      </c>
      <c r="T32" t="s">
        <v>758</v>
      </c>
      <c r="AB32" t="s">
        <v>3</v>
      </c>
      <c r="AC32" t="s">
        <v>78</v>
      </c>
      <c r="AD32" t="s">
        <v>75</v>
      </c>
      <c r="AE32" t="s">
        <v>251</v>
      </c>
      <c r="AF32" s="21">
        <v>379500</v>
      </c>
      <c r="AG32" t="s">
        <v>781</v>
      </c>
    </row>
    <row r="33" spans="1:33">
      <c r="A33" t="s">
        <v>23</v>
      </c>
      <c r="B33" t="s">
        <v>107</v>
      </c>
      <c r="C33" t="s">
        <v>70</v>
      </c>
      <c r="F33" t="str">
        <f t="shared" si="0"/>
        <v>CARL Katie Loynes (MID) $561000</v>
      </c>
      <c r="G33" t="s">
        <v>323</v>
      </c>
      <c r="H33" s="21">
        <v>561000</v>
      </c>
      <c r="I33" t="s">
        <v>59</v>
      </c>
      <c r="J33" t="s">
        <v>41</v>
      </c>
      <c r="K33" t="s">
        <v>7</v>
      </c>
      <c r="L33" t="s">
        <v>633</v>
      </c>
      <c r="M33" s="21">
        <v>341000</v>
      </c>
      <c r="N33" t="s">
        <v>761</v>
      </c>
      <c r="O33" t="s">
        <v>28</v>
      </c>
      <c r="P33" t="s">
        <v>380</v>
      </c>
      <c r="Q33" t="s">
        <v>70</v>
      </c>
      <c r="R33" t="s">
        <v>381</v>
      </c>
      <c r="S33" s="21">
        <v>495000</v>
      </c>
      <c r="T33" t="s">
        <v>819</v>
      </c>
      <c r="AB33" t="s">
        <v>43</v>
      </c>
      <c r="AC33" t="s">
        <v>199</v>
      </c>
      <c r="AD33" t="s">
        <v>179</v>
      </c>
      <c r="AE33" t="s">
        <v>501</v>
      </c>
      <c r="AF33" s="21">
        <v>379500</v>
      </c>
      <c r="AG33" t="s">
        <v>950</v>
      </c>
    </row>
    <row r="34" spans="1:33">
      <c r="A34" t="s">
        <v>50</v>
      </c>
      <c r="B34" t="s">
        <v>52</v>
      </c>
      <c r="C34" t="s">
        <v>7</v>
      </c>
      <c r="F34" t="str">
        <f t="shared" si="0"/>
        <v>MELB Meg Downie (DEF) $561000</v>
      </c>
      <c r="G34" t="s">
        <v>548</v>
      </c>
      <c r="H34" s="21">
        <v>561000</v>
      </c>
      <c r="I34" t="s">
        <v>270</v>
      </c>
      <c r="J34" t="s">
        <v>16</v>
      </c>
      <c r="K34" t="s">
        <v>7</v>
      </c>
      <c r="L34" t="s">
        <v>284</v>
      </c>
      <c r="M34" s="21">
        <v>319000</v>
      </c>
      <c r="N34" t="s">
        <v>676</v>
      </c>
      <c r="O34" t="s">
        <v>578</v>
      </c>
      <c r="P34" t="s">
        <v>91</v>
      </c>
      <c r="Q34" t="s">
        <v>70</v>
      </c>
      <c r="R34" t="s">
        <v>582</v>
      </c>
      <c r="S34" s="21">
        <v>495000</v>
      </c>
      <c r="T34" t="s">
        <v>875</v>
      </c>
      <c r="AB34" t="s">
        <v>270</v>
      </c>
      <c r="AC34" t="s">
        <v>183</v>
      </c>
      <c r="AD34" t="s">
        <v>179</v>
      </c>
      <c r="AE34" t="s">
        <v>296</v>
      </c>
      <c r="AF34" s="21">
        <v>374000</v>
      </c>
      <c r="AG34" t="s">
        <v>930</v>
      </c>
    </row>
    <row r="35" spans="1:33">
      <c r="A35" t="s">
        <v>23</v>
      </c>
      <c r="B35" t="s">
        <v>164</v>
      </c>
      <c r="C35" t="s">
        <v>161</v>
      </c>
      <c r="F35" t="str">
        <f t="shared" si="0"/>
        <v>CARL Breann Moody (RUC) $555500</v>
      </c>
      <c r="G35" t="s">
        <v>325</v>
      </c>
      <c r="H35" s="21">
        <v>555500</v>
      </c>
      <c r="I35" t="s">
        <v>28</v>
      </c>
      <c r="J35" t="s">
        <v>32</v>
      </c>
      <c r="K35" t="s">
        <v>7</v>
      </c>
      <c r="L35" t="s">
        <v>356</v>
      </c>
      <c r="M35" s="21">
        <v>319000</v>
      </c>
      <c r="N35" t="s">
        <v>695</v>
      </c>
      <c r="O35" t="s">
        <v>270</v>
      </c>
      <c r="P35" t="s">
        <v>87</v>
      </c>
      <c r="Q35" t="s">
        <v>70</v>
      </c>
      <c r="R35" t="s">
        <v>285</v>
      </c>
      <c r="S35" s="21">
        <v>489500</v>
      </c>
      <c r="T35" t="s">
        <v>791</v>
      </c>
      <c r="AB35" t="s">
        <v>578</v>
      </c>
      <c r="AC35" t="s">
        <v>623</v>
      </c>
      <c r="AD35" t="s">
        <v>75</v>
      </c>
      <c r="AE35" t="s">
        <v>624</v>
      </c>
      <c r="AF35" s="21">
        <v>363000</v>
      </c>
      <c r="AG35" t="s">
        <v>886</v>
      </c>
    </row>
    <row r="36" spans="1:33">
      <c r="A36" t="s">
        <v>50</v>
      </c>
      <c r="B36" t="s">
        <v>174</v>
      </c>
      <c r="C36" t="s">
        <v>161</v>
      </c>
      <c r="F36" t="str">
        <f t="shared" si="0"/>
        <v>MELB Lauren Pearce (RUC) $555500</v>
      </c>
      <c r="G36" t="s">
        <v>544</v>
      </c>
      <c r="H36" s="21">
        <v>555500</v>
      </c>
      <c r="I36" t="s">
        <v>3</v>
      </c>
      <c r="J36" t="s">
        <v>14</v>
      </c>
      <c r="K36" t="s">
        <v>7</v>
      </c>
      <c r="L36" t="s">
        <v>238</v>
      </c>
      <c r="M36" s="21">
        <v>308000</v>
      </c>
      <c r="N36" t="s">
        <v>668</v>
      </c>
      <c r="O36" t="s">
        <v>43</v>
      </c>
      <c r="P36" t="s">
        <v>528</v>
      </c>
      <c r="Q36" t="s">
        <v>70</v>
      </c>
      <c r="R36" t="s">
        <v>529</v>
      </c>
      <c r="S36" s="21">
        <v>478500</v>
      </c>
      <c r="T36" t="s">
        <v>855</v>
      </c>
      <c r="AB36" t="s">
        <v>442</v>
      </c>
      <c r="AC36" t="s">
        <v>170</v>
      </c>
      <c r="AD36" t="s">
        <v>159</v>
      </c>
      <c r="AE36" t="s">
        <v>488</v>
      </c>
      <c r="AF36" s="21">
        <v>352000</v>
      </c>
      <c r="AG36" t="s">
        <v>919</v>
      </c>
    </row>
    <row r="37" spans="1:33">
      <c r="A37" t="s">
        <v>578</v>
      </c>
      <c r="B37" t="s">
        <v>88</v>
      </c>
      <c r="C37" t="s">
        <v>70</v>
      </c>
      <c r="F37" t="str">
        <f t="shared" si="0"/>
        <v>NMFC Brittany Gibson (MID) $555500</v>
      </c>
      <c r="G37" t="s">
        <v>588</v>
      </c>
      <c r="H37" s="21">
        <v>555500</v>
      </c>
      <c r="I37" t="s">
        <v>578</v>
      </c>
      <c r="J37" t="s">
        <v>53</v>
      </c>
      <c r="K37" t="s">
        <v>5</v>
      </c>
      <c r="L37" t="s">
        <v>589</v>
      </c>
      <c r="M37" s="21">
        <v>308000</v>
      </c>
      <c r="N37" t="s">
        <v>751</v>
      </c>
      <c r="O37" t="s">
        <v>28</v>
      </c>
      <c r="P37" t="s">
        <v>29</v>
      </c>
      <c r="Q37" t="s">
        <v>13</v>
      </c>
      <c r="R37" t="s">
        <v>398</v>
      </c>
      <c r="S37" s="21">
        <v>473000</v>
      </c>
      <c r="T37" t="s">
        <v>705</v>
      </c>
      <c r="AB37" t="s">
        <v>59</v>
      </c>
      <c r="AC37" t="s">
        <v>212</v>
      </c>
      <c r="AD37" t="s">
        <v>179</v>
      </c>
      <c r="AE37" t="s">
        <v>632</v>
      </c>
      <c r="AF37" s="21">
        <v>352000</v>
      </c>
      <c r="AG37" t="s">
        <v>968</v>
      </c>
    </row>
    <row r="38" spans="1:33">
      <c r="A38" t="s">
        <v>578</v>
      </c>
      <c r="B38" t="s">
        <v>92</v>
      </c>
      <c r="C38" t="s">
        <v>70</v>
      </c>
      <c r="F38" t="str">
        <f t="shared" si="0"/>
        <v>NMFC Jamie Stanton (MID) $555500</v>
      </c>
      <c r="G38" t="s">
        <v>590</v>
      </c>
      <c r="H38" s="21">
        <v>555500</v>
      </c>
      <c r="I38" t="s">
        <v>43</v>
      </c>
      <c r="J38" t="s">
        <v>48</v>
      </c>
      <c r="K38" t="s">
        <v>7</v>
      </c>
      <c r="L38" t="s">
        <v>496</v>
      </c>
      <c r="M38" s="21">
        <v>302500</v>
      </c>
      <c r="N38" t="s">
        <v>732</v>
      </c>
      <c r="O38" t="s">
        <v>59</v>
      </c>
      <c r="P38" t="s">
        <v>150</v>
      </c>
      <c r="Q38" t="s">
        <v>70</v>
      </c>
      <c r="R38" t="s">
        <v>634</v>
      </c>
      <c r="S38" s="21">
        <v>467500</v>
      </c>
      <c r="T38" t="s">
        <v>889</v>
      </c>
      <c r="AB38" t="s">
        <v>270</v>
      </c>
      <c r="AC38" t="s">
        <v>186</v>
      </c>
      <c r="AD38" t="s">
        <v>179</v>
      </c>
      <c r="AE38" t="s">
        <v>276</v>
      </c>
      <c r="AF38" s="21">
        <v>346500</v>
      </c>
      <c r="AG38" t="s">
        <v>928</v>
      </c>
    </row>
    <row r="39" spans="1:33">
      <c r="A39" t="s">
        <v>270</v>
      </c>
      <c r="B39" t="s">
        <v>85</v>
      </c>
      <c r="C39" t="s">
        <v>70</v>
      </c>
      <c r="F39" t="str">
        <f t="shared" si="0"/>
        <v>BL Emily Bates (MID) $550000</v>
      </c>
      <c r="G39" t="s">
        <v>315</v>
      </c>
      <c r="H39" s="21">
        <v>550000</v>
      </c>
      <c r="I39" t="s">
        <v>59</v>
      </c>
      <c r="J39" t="s">
        <v>66</v>
      </c>
      <c r="K39" t="s">
        <v>64</v>
      </c>
      <c r="L39" t="s">
        <v>662</v>
      </c>
      <c r="M39" s="21">
        <v>291500</v>
      </c>
      <c r="N39" t="s">
        <v>769</v>
      </c>
      <c r="O39" t="s">
        <v>50</v>
      </c>
      <c r="P39" t="s">
        <v>98</v>
      </c>
      <c r="Q39" t="s">
        <v>70</v>
      </c>
      <c r="R39" t="s">
        <v>560</v>
      </c>
      <c r="S39" s="21">
        <v>456500</v>
      </c>
      <c r="T39" t="s">
        <v>865</v>
      </c>
      <c r="AB39" t="s">
        <v>3</v>
      </c>
      <c r="AC39" t="s">
        <v>74</v>
      </c>
      <c r="AD39" t="s">
        <v>75</v>
      </c>
      <c r="AE39" t="s">
        <v>239</v>
      </c>
      <c r="AF39" s="21">
        <v>335500</v>
      </c>
      <c r="AG39" t="s">
        <v>775</v>
      </c>
    </row>
    <row r="40" spans="1:33">
      <c r="A40" t="s">
        <v>50</v>
      </c>
      <c r="B40" t="s">
        <v>203</v>
      </c>
      <c r="C40" t="s">
        <v>179</v>
      </c>
      <c r="F40" t="str">
        <f t="shared" si="0"/>
        <v>MELB Kate Hore (FWD) $544500</v>
      </c>
      <c r="G40" t="s">
        <v>561</v>
      </c>
      <c r="H40" s="21">
        <v>544500</v>
      </c>
      <c r="I40" t="s">
        <v>34</v>
      </c>
      <c r="J40" t="s">
        <v>37</v>
      </c>
      <c r="K40" t="s">
        <v>13</v>
      </c>
      <c r="L40" t="s">
        <v>403</v>
      </c>
      <c r="M40" s="21">
        <v>286000</v>
      </c>
      <c r="N40" t="s">
        <v>708</v>
      </c>
      <c r="O40" t="s">
        <v>3</v>
      </c>
      <c r="P40" t="s">
        <v>76</v>
      </c>
      <c r="Q40" t="s">
        <v>70</v>
      </c>
      <c r="R40" t="s">
        <v>240</v>
      </c>
      <c r="S40" s="21">
        <v>445500</v>
      </c>
      <c r="T40" t="s">
        <v>776</v>
      </c>
      <c r="AB40" t="s">
        <v>34</v>
      </c>
      <c r="AC40" t="s">
        <v>438</v>
      </c>
      <c r="AD40" t="s">
        <v>75</v>
      </c>
      <c r="AE40" t="s">
        <v>439</v>
      </c>
      <c r="AF40" s="21">
        <v>335500</v>
      </c>
      <c r="AG40" t="s">
        <v>834</v>
      </c>
    </row>
    <row r="41" spans="1:33">
      <c r="A41" t="s">
        <v>442</v>
      </c>
      <c r="B41" t="s">
        <v>137</v>
      </c>
      <c r="C41" t="s">
        <v>70</v>
      </c>
      <c r="F41" t="str">
        <f t="shared" si="0"/>
        <v>GEEL Richelle Cranston (MID) $522500</v>
      </c>
      <c r="G41" t="s">
        <v>489</v>
      </c>
      <c r="H41" s="21">
        <v>522500</v>
      </c>
      <c r="I41" t="s">
        <v>43</v>
      </c>
      <c r="J41" t="s">
        <v>533</v>
      </c>
      <c r="K41" t="s">
        <v>7</v>
      </c>
      <c r="L41" t="s">
        <v>534</v>
      </c>
      <c r="M41" s="21">
        <v>286000</v>
      </c>
      <c r="N41" t="s">
        <v>739</v>
      </c>
      <c r="O41" t="s">
        <v>3</v>
      </c>
      <c r="P41" t="s">
        <v>82</v>
      </c>
      <c r="Q41" t="s">
        <v>75</v>
      </c>
      <c r="R41" t="s">
        <v>250</v>
      </c>
      <c r="S41" s="21">
        <v>445500</v>
      </c>
      <c r="T41" t="s">
        <v>780</v>
      </c>
      <c r="AB41" t="s">
        <v>50</v>
      </c>
      <c r="AC41" t="s">
        <v>206</v>
      </c>
      <c r="AD41" t="s">
        <v>179</v>
      </c>
      <c r="AE41" t="s">
        <v>549</v>
      </c>
      <c r="AF41" s="21">
        <v>324500</v>
      </c>
      <c r="AG41" t="s">
        <v>957</v>
      </c>
    </row>
    <row r="42" spans="1:33">
      <c r="A42" t="s">
        <v>23</v>
      </c>
      <c r="B42" t="s">
        <v>103</v>
      </c>
      <c r="C42" t="s">
        <v>70</v>
      </c>
      <c r="F42" t="str">
        <f t="shared" si="0"/>
        <v>CARL Sarah Hosking (MID) $511500</v>
      </c>
      <c r="G42" t="s">
        <v>320</v>
      </c>
      <c r="H42" s="21">
        <v>511500</v>
      </c>
      <c r="I42" t="s">
        <v>34</v>
      </c>
      <c r="J42" t="s">
        <v>36</v>
      </c>
      <c r="K42" t="s">
        <v>7</v>
      </c>
      <c r="L42" t="s">
        <v>405</v>
      </c>
      <c r="M42" s="21">
        <v>275000</v>
      </c>
      <c r="N42" t="s">
        <v>709</v>
      </c>
      <c r="O42" t="s">
        <v>578</v>
      </c>
      <c r="P42" t="s">
        <v>84</v>
      </c>
      <c r="Q42" t="s">
        <v>70</v>
      </c>
      <c r="R42" t="s">
        <v>621</v>
      </c>
      <c r="S42" s="21">
        <v>445500</v>
      </c>
      <c r="T42" t="s">
        <v>885</v>
      </c>
      <c r="AB42" t="s">
        <v>50</v>
      </c>
      <c r="AC42" t="s">
        <v>175</v>
      </c>
      <c r="AD42" t="s">
        <v>159</v>
      </c>
      <c r="AE42" t="s">
        <v>553</v>
      </c>
      <c r="AF42" s="21">
        <v>313500</v>
      </c>
      <c r="AG42" t="s">
        <v>912</v>
      </c>
    </row>
    <row r="43" spans="1:33">
      <c r="A43" t="s">
        <v>23</v>
      </c>
      <c r="B43" t="s">
        <v>111</v>
      </c>
      <c r="C43" t="s">
        <v>70</v>
      </c>
      <c r="F43" t="str">
        <f t="shared" si="0"/>
        <v>CARL Amelia Barden (MID) $506000</v>
      </c>
      <c r="G43" t="s">
        <v>350</v>
      </c>
      <c r="H43" s="21">
        <v>506000</v>
      </c>
      <c r="I43" t="s">
        <v>59</v>
      </c>
      <c r="J43" t="s">
        <v>61</v>
      </c>
      <c r="K43" t="s">
        <v>13</v>
      </c>
      <c r="L43" t="s">
        <v>657</v>
      </c>
      <c r="M43" s="21">
        <v>269500</v>
      </c>
      <c r="N43" t="s">
        <v>768</v>
      </c>
      <c r="O43" t="s">
        <v>34</v>
      </c>
      <c r="P43" t="s">
        <v>121</v>
      </c>
      <c r="Q43" t="s">
        <v>70</v>
      </c>
      <c r="R43" t="s">
        <v>409</v>
      </c>
      <c r="S43" s="21">
        <v>429000</v>
      </c>
      <c r="T43" t="s">
        <v>824</v>
      </c>
      <c r="AB43" t="s">
        <v>23</v>
      </c>
      <c r="AC43" t="s">
        <v>99</v>
      </c>
      <c r="AD43" t="s">
        <v>75</v>
      </c>
      <c r="AE43" t="s">
        <v>351</v>
      </c>
      <c r="AF43" s="21">
        <v>308000</v>
      </c>
      <c r="AG43" t="s">
        <v>811</v>
      </c>
    </row>
    <row r="44" spans="1:33">
      <c r="A44" t="s">
        <v>43</v>
      </c>
      <c r="B44" t="s">
        <v>198</v>
      </c>
      <c r="C44" t="s">
        <v>179</v>
      </c>
      <c r="F44" t="str">
        <f t="shared" si="0"/>
        <v>GWS Jacinda Barclay (FWD) $506000</v>
      </c>
      <c r="G44" t="s">
        <v>499</v>
      </c>
      <c r="H44" s="21">
        <v>506000</v>
      </c>
      <c r="I44" t="s">
        <v>28</v>
      </c>
      <c r="J44" t="s">
        <v>33</v>
      </c>
      <c r="K44" t="s">
        <v>7</v>
      </c>
      <c r="L44" t="s">
        <v>370</v>
      </c>
      <c r="M44" s="21">
        <v>264000</v>
      </c>
      <c r="N44" t="s">
        <v>698</v>
      </c>
      <c r="O44" t="s">
        <v>270</v>
      </c>
      <c r="P44" t="s">
        <v>94</v>
      </c>
      <c r="Q44" t="s">
        <v>75</v>
      </c>
      <c r="R44" t="s">
        <v>312</v>
      </c>
      <c r="S44" s="21">
        <v>418000</v>
      </c>
      <c r="T44" t="s">
        <v>794</v>
      </c>
      <c r="AB44" t="s">
        <v>578</v>
      </c>
      <c r="AC44" t="s">
        <v>53</v>
      </c>
      <c r="AD44" t="s">
        <v>5</v>
      </c>
      <c r="AE44" t="s">
        <v>589</v>
      </c>
      <c r="AF44" s="21">
        <v>308000</v>
      </c>
      <c r="AG44" t="s">
        <v>751</v>
      </c>
    </row>
    <row r="45" spans="1:33">
      <c r="A45" t="s">
        <v>43</v>
      </c>
      <c r="B45" t="s">
        <v>46</v>
      </c>
      <c r="C45" t="s">
        <v>13</v>
      </c>
      <c r="F45" t="str">
        <f t="shared" si="0"/>
        <v>GWS Amanda Farrugia (MID / DEF) $506000</v>
      </c>
      <c r="G45" t="s">
        <v>502</v>
      </c>
      <c r="H45" s="21">
        <v>506000</v>
      </c>
      <c r="I45" t="s">
        <v>43</v>
      </c>
      <c r="J45" t="s">
        <v>49</v>
      </c>
      <c r="K45" t="s">
        <v>7</v>
      </c>
      <c r="L45" t="s">
        <v>503</v>
      </c>
      <c r="M45" s="21">
        <v>264000</v>
      </c>
      <c r="N45" t="s">
        <v>734</v>
      </c>
      <c r="O45" t="s">
        <v>59</v>
      </c>
      <c r="P45" t="s">
        <v>155</v>
      </c>
      <c r="Q45" t="s">
        <v>70</v>
      </c>
      <c r="R45" t="s">
        <v>641</v>
      </c>
      <c r="S45" s="21">
        <v>407000</v>
      </c>
      <c r="T45" t="s">
        <v>891</v>
      </c>
      <c r="AB45" t="s">
        <v>28</v>
      </c>
      <c r="AC45" t="s">
        <v>115</v>
      </c>
      <c r="AD45" t="s">
        <v>75</v>
      </c>
      <c r="AE45" t="s">
        <v>358</v>
      </c>
      <c r="AF45" s="21">
        <v>302500</v>
      </c>
      <c r="AG45" t="s">
        <v>812</v>
      </c>
    </row>
    <row r="46" spans="1:33">
      <c r="A46" t="s">
        <v>43</v>
      </c>
      <c r="B46" t="s">
        <v>135</v>
      </c>
      <c r="C46" t="s">
        <v>70</v>
      </c>
      <c r="F46" t="str">
        <f t="shared" si="0"/>
        <v>GWS Britt Tully (MID) $506000</v>
      </c>
      <c r="G46" t="s">
        <v>504</v>
      </c>
      <c r="H46" s="21">
        <v>506000</v>
      </c>
      <c r="I46" t="s">
        <v>270</v>
      </c>
      <c r="J46" t="s">
        <v>17</v>
      </c>
      <c r="K46" t="s">
        <v>13</v>
      </c>
      <c r="L46" t="s">
        <v>282</v>
      </c>
      <c r="M46" s="21">
        <v>258500</v>
      </c>
      <c r="N46" t="s">
        <v>674</v>
      </c>
      <c r="O46" t="s">
        <v>23</v>
      </c>
      <c r="P46" t="s">
        <v>96</v>
      </c>
      <c r="Q46" t="s">
        <v>70</v>
      </c>
      <c r="R46" t="s">
        <v>349</v>
      </c>
      <c r="S46" s="21">
        <v>390500</v>
      </c>
      <c r="T46" t="s">
        <v>809</v>
      </c>
      <c r="AB46" t="s">
        <v>34</v>
      </c>
      <c r="AC46" t="s">
        <v>197</v>
      </c>
      <c r="AD46" t="s">
        <v>179</v>
      </c>
      <c r="AE46" t="s">
        <v>404</v>
      </c>
      <c r="AF46" s="21">
        <v>286000</v>
      </c>
      <c r="AG46" t="s">
        <v>943</v>
      </c>
    </row>
    <row r="47" spans="1:33">
      <c r="A47" t="s">
        <v>50</v>
      </c>
      <c r="B47" t="s">
        <v>202</v>
      </c>
      <c r="C47" t="s">
        <v>179</v>
      </c>
      <c r="F47" t="str">
        <f t="shared" si="0"/>
        <v>MELB Tegan Cunningham (FWD) $506000</v>
      </c>
      <c r="G47" t="s">
        <v>562</v>
      </c>
      <c r="H47" s="21">
        <v>506000</v>
      </c>
      <c r="I47" t="s">
        <v>34</v>
      </c>
      <c r="J47" t="s">
        <v>42</v>
      </c>
      <c r="K47" t="s">
        <v>7</v>
      </c>
      <c r="L47" t="s">
        <v>406</v>
      </c>
      <c r="M47" s="21">
        <v>258500</v>
      </c>
      <c r="N47" t="s">
        <v>710</v>
      </c>
      <c r="O47" t="s">
        <v>34</v>
      </c>
      <c r="P47" t="s">
        <v>119</v>
      </c>
      <c r="Q47" t="s">
        <v>75</v>
      </c>
      <c r="R47" t="s">
        <v>418</v>
      </c>
      <c r="S47" s="21">
        <v>385000</v>
      </c>
      <c r="T47" t="s">
        <v>828</v>
      </c>
      <c r="AB47" t="s">
        <v>59</v>
      </c>
      <c r="AC47" t="s">
        <v>210</v>
      </c>
      <c r="AD47" t="s">
        <v>179</v>
      </c>
      <c r="AE47" t="s">
        <v>643</v>
      </c>
      <c r="AF47" s="21">
        <v>269500</v>
      </c>
      <c r="AG47" t="s">
        <v>970</v>
      </c>
    </row>
    <row r="48" spans="1:33">
      <c r="A48" t="s">
        <v>59</v>
      </c>
      <c r="B48" t="s">
        <v>149</v>
      </c>
      <c r="C48" t="s">
        <v>70</v>
      </c>
      <c r="F48" t="str">
        <f t="shared" si="0"/>
        <v>WB Monique Conti (MID) $506000</v>
      </c>
      <c r="G48" t="s">
        <v>640</v>
      </c>
      <c r="H48" s="21">
        <v>506000</v>
      </c>
      <c r="I48" t="s">
        <v>442</v>
      </c>
      <c r="J48" t="s">
        <v>58</v>
      </c>
      <c r="K48" t="s">
        <v>7</v>
      </c>
      <c r="L48" t="s">
        <v>467</v>
      </c>
      <c r="M48" s="21">
        <v>242000</v>
      </c>
      <c r="N48" t="s">
        <v>724</v>
      </c>
      <c r="O48" t="s">
        <v>3</v>
      </c>
      <c r="P48" t="s">
        <v>78</v>
      </c>
      <c r="Q48" t="s">
        <v>75</v>
      </c>
      <c r="R48" t="s">
        <v>251</v>
      </c>
      <c r="S48" s="21">
        <v>379500</v>
      </c>
      <c r="T48" t="s">
        <v>781</v>
      </c>
      <c r="AB48" t="s">
        <v>3</v>
      </c>
      <c r="AC48" t="s">
        <v>181</v>
      </c>
      <c r="AD48" t="s">
        <v>179</v>
      </c>
      <c r="AE48" t="s">
        <v>265</v>
      </c>
      <c r="AF48" s="21">
        <v>264000</v>
      </c>
      <c r="AG48" t="s">
        <v>925</v>
      </c>
    </row>
    <row r="49" spans="1:33">
      <c r="A49" t="s">
        <v>28</v>
      </c>
      <c r="B49" t="s">
        <v>194</v>
      </c>
      <c r="C49" t="s">
        <v>179</v>
      </c>
      <c r="F49" t="str">
        <f t="shared" si="0"/>
        <v>COLL Jaimee Lambert (FWD) $500500</v>
      </c>
      <c r="G49" t="s">
        <v>361</v>
      </c>
      <c r="H49" s="21">
        <v>500500</v>
      </c>
      <c r="I49" t="s">
        <v>59</v>
      </c>
      <c r="J49" t="s">
        <v>68</v>
      </c>
      <c r="K49" t="s">
        <v>7</v>
      </c>
      <c r="L49" t="s">
        <v>628</v>
      </c>
      <c r="M49" s="21">
        <v>220000</v>
      </c>
      <c r="N49" t="s">
        <v>759</v>
      </c>
      <c r="O49" t="s">
        <v>43</v>
      </c>
      <c r="P49" t="s">
        <v>134</v>
      </c>
      <c r="Q49" t="s">
        <v>70</v>
      </c>
      <c r="R49" t="s">
        <v>536</v>
      </c>
      <c r="S49" s="21">
        <v>379500</v>
      </c>
      <c r="T49" t="s">
        <v>859</v>
      </c>
      <c r="AB49" t="s">
        <v>28</v>
      </c>
      <c r="AC49" t="s">
        <v>114</v>
      </c>
      <c r="AD49" t="s">
        <v>75</v>
      </c>
      <c r="AE49" t="s">
        <v>368</v>
      </c>
      <c r="AF49" s="21">
        <v>258500</v>
      </c>
      <c r="AG49" t="s">
        <v>815</v>
      </c>
    </row>
    <row r="50" spans="1:33">
      <c r="A50" t="s">
        <v>578</v>
      </c>
      <c r="B50" t="s">
        <v>148</v>
      </c>
      <c r="C50" t="s">
        <v>75</v>
      </c>
      <c r="F50" t="str">
        <f t="shared" si="0"/>
        <v>NMFC Jenna Bruton (MID / FWD) $500500</v>
      </c>
      <c r="G50" t="s">
        <v>580</v>
      </c>
      <c r="H50" s="21">
        <v>500500</v>
      </c>
      <c r="I50" t="s">
        <v>34</v>
      </c>
      <c r="J50" t="s">
        <v>39</v>
      </c>
      <c r="K50" t="s">
        <v>13</v>
      </c>
      <c r="L50" t="s">
        <v>400</v>
      </c>
      <c r="M50" s="21">
        <v>214500</v>
      </c>
      <c r="N50" t="s">
        <v>706</v>
      </c>
      <c r="O50" t="s">
        <v>28</v>
      </c>
      <c r="P50" t="s">
        <v>113</v>
      </c>
      <c r="Q50" t="s">
        <v>70</v>
      </c>
      <c r="R50" t="s">
        <v>395</v>
      </c>
      <c r="S50" s="21">
        <v>363000</v>
      </c>
      <c r="T50" t="s">
        <v>822</v>
      </c>
      <c r="AB50" t="s">
        <v>3</v>
      </c>
      <c r="AC50" t="s">
        <v>80</v>
      </c>
      <c r="AD50" t="s">
        <v>75</v>
      </c>
      <c r="AE50" t="s">
        <v>231</v>
      </c>
      <c r="AF50" s="21">
        <v>253000</v>
      </c>
      <c r="AG50" t="s">
        <v>771</v>
      </c>
    </row>
    <row r="51" spans="1:33">
      <c r="A51" t="s">
        <v>59</v>
      </c>
      <c r="B51" t="s">
        <v>65</v>
      </c>
      <c r="C51" t="s">
        <v>13</v>
      </c>
      <c r="F51" t="str">
        <f t="shared" si="0"/>
        <v>WB Hannah Scott (MID / DEF) $500500</v>
      </c>
      <c r="G51" t="s">
        <v>626</v>
      </c>
      <c r="H51" s="21">
        <v>500500</v>
      </c>
      <c r="I51" t="s">
        <v>50</v>
      </c>
      <c r="J51" t="s">
        <v>55</v>
      </c>
      <c r="K51" t="s">
        <v>7</v>
      </c>
      <c r="L51" t="s">
        <v>552</v>
      </c>
      <c r="M51" s="21">
        <v>214500</v>
      </c>
      <c r="N51" t="s">
        <v>746</v>
      </c>
      <c r="O51" t="s">
        <v>578</v>
      </c>
      <c r="P51" t="s">
        <v>623</v>
      </c>
      <c r="Q51" t="s">
        <v>75</v>
      </c>
      <c r="R51" t="s">
        <v>624</v>
      </c>
      <c r="S51" s="21">
        <v>363000</v>
      </c>
      <c r="T51" t="s">
        <v>886</v>
      </c>
      <c r="AB51" t="s">
        <v>43</v>
      </c>
      <c r="AC51" t="s">
        <v>132</v>
      </c>
      <c r="AD51" t="s">
        <v>75</v>
      </c>
      <c r="AE51" t="s">
        <v>495</v>
      </c>
      <c r="AF51" s="21">
        <v>253000</v>
      </c>
      <c r="AG51" t="s">
        <v>847</v>
      </c>
    </row>
    <row r="52" spans="1:33">
      <c r="A52" t="s">
        <v>3</v>
      </c>
      <c r="B52" t="s">
        <v>4</v>
      </c>
      <c r="C52" t="s">
        <v>5</v>
      </c>
      <c r="F52" t="str">
        <f t="shared" si="0"/>
        <v>ADEL Sarah Allan (FWD / DEF) $495000</v>
      </c>
      <c r="G52" t="s">
        <v>235</v>
      </c>
      <c r="H52" s="21">
        <v>495000</v>
      </c>
      <c r="I52" t="s">
        <v>442</v>
      </c>
      <c r="J52" t="s">
        <v>441</v>
      </c>
      <c r="K52" t="s">
        <v>7</v>
      </c>
      <c r="L52" t="s">
        <v>443</v>
      </c>
      <c r="M52" s="21">
        <v>200000</v>
      </c>
      <c r="N52" t="s">
        <v>718</v>
      </c>
      <c r="O52" t="s">
        <v>43</v>
      </c>
      <c r="P52" t="s">
        <v>45</v>
      </c>
      <c r="Q52" t="s">
        <v>13</v>
      </c>
      <c r="R52" t="s">
        <v>508</v>
      </c>
      <c r="S52" s="21">
        <v>352000</v>
      </c>
      <c r="T52" t="s">
        <v>735</v>
      </c>
      <c r="AB52" t="s">
        <v>3</v>
      </c>
      <c r="AC52" t="s">
        <v>180</v>
      </c>
      <c r="AD52" t="s">
        <v>179</v>
      </c>
      <c r="AE52" t="s">
        <v>256</v>
      </c>
      <c r="AF52" s="21">
        <v>242000</v>
      </c>
      <c r="AG52" t="s">
        <v>923</v>
      </c>
    </row>
    <row r="53" spans="1:33">
      <c r="A53" t="s">
        <v>28</v>
      </c>
      <c r="B53" t="s">
        <v>380</v>
      </c>
      <c r="C53" t="s">
        <v>70</v>
      </c>
      <c r="F53" t="str">
        <f t="shared" si="0"/>
        <v>COLL Ash Brazill (MID) $495000</v>
      </c>
      <c r="G53" t="s">
        <v>381</v>
      </c>
      <c r="H53" s="21">
        <v>495000</v>
      </c>
      <c r="I53" t="s">
        <v>442</v>
      </c>
      <c r="J53" t="s">
        <v>446</v>
      </c>
      <c r="K53" t="s">
        <v>7</v>
      </c>
      <c r="L53" t="s">
        <v>447</v>
      </c>
      <c r="M53" s="21">
        <v>200000</v>
      </c>
      <c r="N53" t="s">
        <v>719</v>
      </c>
      <c r="O53" t="s">
        <v>43</v>
      </c>
      <c r="P53" t="s">
        <v>133</v>
      </c>
      <c r="Q53" t="s">
        <v>70</v>
      </c>
      <c r="R53" t="s">
        <v>531</v>
      </c>
      <c r="S53" s="21">
        <v>352000</v>
      </c>
      <c r="T53" t="s">
        <v>856</v>
      </c>
      <c r="AB53" t="s">
        <v>43</v>
      </c>
      <c r="AC53" t="s">
        <v>200</v>
      </c>
      <c r="AD53" t="s">
        <v>179</v>
      </c>
      <c r="AE53" t="s">
        <v>498</v>
      </c>
      <c r="AF53" s="21">
        <v>236500</v>
      </c>
      <c r="AG53" t="s">
        <v>948</v>
      </c>
    </row>
    <row r="54" spans="1:33">
      <c r="A54" t="s">
        <v>578</v>
      </c>
      <c r="B54" t="s">
        <v>91</v>
      </c>
      <c r="C54" t="s">
        <v>70</v>
      </c>
      <c r="F54" t="str">
        <f t="shared" si="0"/>
        <v>NMFC Tahlia Randall (MID) $495000</v>
      </c>
      <c r="G54" t="s">
        <v>582</v>
      </c>
      <c r="H54" s="21">
        <v>495000</v>
      </c>
      <c r="I54" t="s">
        <v>442</v>
      </c>
      <c r="J54" t="s">
        <v>486</v>
      </c>
      <c r="K54" t="s">
        <v>7</v>
      </c>
      <c r="L54" t="s">
        <v>487</v>
      </c>
      <c r="M54" s="21">
        <v>200000</v>
      </c>
      <c r="N54" t="s">
        <v>728</v>
      </c>
      <c r="O54" t="s">
        <v>50</v>
      </c>
      <c r="P54" t="s">
        <v>138</v>
      </c>
      <c r="Q54" t="s">
        <v>70</v>
      </c>
      <c r="R54" t="s">
        <v>538</v>
      </c>
      <c r="S54" s="21">
        <v>352000</v>
      </c>
      <c r="T54" t="s">
        <v>861</v>
      </c>
      <c r="AB54" t="s">
        <v>59</v>
      </c>
      <c r="AC54" t="s">
        <v>208</v>
      </c>
      <c r="AD54" t="s">
        <v>179</v>
      </c>
      <c r="AE54" t="s">
        <v>661</v>
      </c>
      <c r="AF54" s="21">
        <v>236500</v>
      </c>
      <c r="AG54" t="s">
        <v>973</v>
      </c>
    </row>
    <row r="55" spans="1:33">
      <c r="A55" t="s">
        <v>270</v>
      </c>
      <c r="B55" t="s">
        <v>87</v>
      </c>
      <c r="C55" t="s">
        <v>70</v>
      </c>
      <c r="F55" t="str">
        <f t="shared" si="0"/>
        <v>BL Nat Exon (MID) $489500</v>
      </c>
      <c r="G55" t="s">
        <v>285</v>
      </c>
      <c r="H55" s="21">
        <v>489500</v>
      </c>
      <c r="I55" t="s">
        <v>50</v>
      </c>
      <c r="J55" t="s">
        <v>566</v>
      </c>
      <c r="K55" t="s">
        <v>7</v>
      </c>
      <c r="L55" t="s">
        <v>567</v>
      </c>
      <c r="M55" s="21">
        <v>200000</v>
      </c>
      <c r="N55" t="s">
        <v>749</v>
      </c>
      <c r="O55" t="s">
        <v>23</v>
      </c>
      <c r="P55" t="s">
        <v>108</v>
      </c>
      <c r="Q55" t="s">
        <v>70</v>
      </c>
      <c r="R55" t="s">
        <v>324</v>
      </c>
      <c r="S55" s="21">
        <v>346500</v>
      </c>
      <c r="T55" t="s">
        <v>801</v>
      </c>
      <c r="AB55" t="s">
        <v>28</v>
      </c>
      <c r="AC55" t="s">
        <v>165</v>
      </c>
      <c r="AD55" t="s">
        <v>159</v>
      </c>
      <c r="AE55" t="s">
        <v>373</v>
      </c>
      <c r="AF55" s="21">
        <v>220000</v>
      </c>
      <c r="AG55" t="s">
        <v>903</v>
      </c>
    </row>
    <row r="56" spans="1:33">
      <c r="A56" t="s">
        <v>3</v>
      </c>
      <c r="B56" t="s">
        <v>8</v>
      </c>
      <c r="C56" t="s">
        <v>7</v>
      </c>
      <c r="F56" t="str">
        <f t="shared" si="0"/>
        <v>ADEL Courtney Cramey (DEF) $484000</v>
      </c>
      <c r="G56" t="s">
        <v>268</v>
      </c>
      <c r="H56" s="21">
        <v>484000</v>
      </c>
      <c r="I56" t="s">
        <v>578</v>
      </c>
      <c r="J56" t="s">
        <v>599</v>
      </c>
      <c r="K56" t="s">
        <v>307</v>
      </c>
      <c r="L56" t="s">
        <v>600</v>
      </c>
      <c r="M56" s="21">
        <v>200000</v>
      </c>
      <c r="N56" t="s">
        <v>753</v>
      </c>
      <c r="O56" t="s">
        <v>34</v>
      </c>
      <c r="P56" t="s">
        <v>124</v>
      </c>
      <c r="Q56" t="s">
        <v>70</v>
      </c>
      <c r="R56" t="s">
        <v>399</v>
      </c>
      <c r="S56" s="21">
        <v>346500</v>
      </c>
      <c r="T56" t="s">
        <v>823</v>
      </c>
      <c r="AB56" t="s">
        <v>578</v>
      </c>
      <c r="AC56" t="s">
        <v>146</v>
      </c>
      <c r="AD56" t="s">
        <v>75</v>
      </c>
      <c r="AE56" t="s">
        <v>585</v>
      </c>
      <c r="AF56" s="21">
        <v>214500</v>
      </c>
      <c r="AG56" t="s">
        <v>877</v>
      </c>
    </row>
    <row r="57" spans="1:33">
      <c r="A57" t="s">
        <v>43</v>
      </c>
      <c r="B57" t="s">
        <v>171</v>
      </c>
      <c r="C57" t="s">
        <v>159</v>
      </c>
      <c r="F57" t="str">
        <f t="shared" si="0"/>
        <v>GWS Erin McKinnon (RUC / FWD) $484000</v>
      </c>
      <c r="G57" t="s">
        <v>507</v>
      </c>
      <c r="H57" s="21">
        <v>484000</v>
      </c>
      <c r="I57" t="s">
        <v>578</v>
      </c>
      <c r="J57" t="s">
        <v>611</v>
      </c>
      <c r="K57" t="s">
        <v>13</v>
      </c>
      <c r="L57" t="s">
        <v>612</v>
      </c>
      <c r="M57" s="21">
        <v>200000</v>
      </c>
      <c r="N57" t="s">
        <v>756</v>
      </c>
      <c r="O57" t="s">
        <v>28</v>
      </c>
      <c r="P57" t="s">
        <v>116</v>
      </c>
      <c r="Q57" t="s">
        <v>70</v>
      </c>
      <c r="R57" t="s">
        <v>360</v>
      </c>
      <c r="S57" s="21">
        <v>341000</v>
      </c>
      <c r="T57" t="s">
        <v>813</v>
      </c>
      <c r="AB57" t="s">
        <v>442</v>
      </c>
      <c r="AC57" t="s">
        <v>444</v>
      </c>
      <c r="AD57" t="s">
        <v>75</v>
      </c>
      <c r="AE57" t="s">
        <v>445</v>
      </c>
      <c r="AF57" s="21">
        <v>200000</v>
      </c>
      <c r="AG57" t="s">
        <v>836</v>
      </c>
    </row>
    <row r="58" spans="1:33">
      <c r="A58" t="s">
        <v>50</v>
      </c>
      <c r="B58" t="s">
        <v>204</v>
      </c>
      <c r="C58" t="s">
        <v>179</v>
      </c>
      <c r="F58" t="str">
        <f t="shared" si="0"/>
        <v>MELB Bianca Jakobsson (FWD) $484000</v>
      </c>
      <c r="G58" t="s">
        <v>572</v>
      </c>
      <c r="H58" s="21">
        <v>484000</v>
      </c>
      <c r="I58" t="s">
        <v>28</v>
      </c>
      <c r="J58" t="s">
        <v>396</v>
      </c>
      <c r="K58" t="s">
        <v>13</v>
      </c>
      <c r="L58" t="s">
        <v>397</v>
      </c>
      <c r="M58" s="21">
        <v>192000</v>
      </c>
      <c r="N58" t="s">
        <v>704</v>
      </c>
      <c r="O58" t="s">
        <v>3</v>
      </c>
      <c r="P58" t="s">
        <v>74</v>
      </c>
      <c r="Q58" t="s">
        <v>75</v>
      </c>
      <c r="R58" t="s">
        <v>239</v>
      </c>
      <c r="S58" s="21">
        <v>335500</v>
      </c>
      <c r="T58" t="s">
        <v>775</v>
      </c>
      <c r="AB58" t="s">
        <v>442</v>
      </c>
      <c r="AC58" t="s">
        <v>450</v>
      </c>
      <c r="AD58" t="s">
        <v>179</v>
      </c>
      <c r="AE58" t="s">
        <v>451</v>
      </c>
      <c r="AF58" s="21">
        <v>200000</v>
      </c>
      <c r="AG58" t="s">
        <v>946</v>
      </c>
    </row>
    <row r="59" spans="1:33">
      <c r="A59" t="s">
        <v>43</v>
      </c>
      <c r="B59" t="s">
        <v>528</v>
      </c>
      <c r="C59" t="s">
        <v>70</v>
      </c>
      <c r="F59" t="str">
        <f t="shared" si="0"/>
        <v>GWS Jessica Dal Pos (MID) $478500</v>
      </c>
      <c r="G59" t="s">
        <v>529</v>
      </c>
      <c r="H59" s="21">
        <v>478500</v>
      </c>
      <c r="I59" t="s">
        <v>442</v>
      </c>
      <c r="J59" t="s">
        <v>458</v>
      </c>
      <c r="K59" t="s">
        <v>7</v>
      </c>
      <c r="L59" t="s">
        <v>459</v>
      </c>
      <c r="M59" s="21">
        <v>188000</v>
      </c>
      <c r="N59" t="s">
        <v>723</v>
      </c>
      <c r="O59" t="s">
        <v>34</v>
      </c>
      <c r="P59" t="s">
        <v>438</v>
      </c>
      <c r="Q59" t="s">
        <v>75</v>
      </c>
      <c r="R59" t="s">
        <v>439</v>
      </c>
      <c r="S59" s="21">
        <v>335500</v>
      </c>
      <c r="T59" t="s">
        <v>834</v>
      </c>
      <c r="AB59" t="s">
        <v>442</v>
      </c>
      <c r="AC59" t="s">
        <v>472</v>
      </c>
      <c r="AD59" t="s">
        <v>179</v>
      </c>
      <c r="AE59" t="s">
        <v>473</v>
      </c>
      <c r="AF59" s="21">
        <v>200000</v>
      </c>
      <c r="AG59" t="s">
        <v>947</v>
      </c>
    </row>
    <row r="60" spans="1:33">
      <c r="A60" t="s">
        <v>50</v>
      </c>
      <c r="B60" t="s">
        <v>51</v>
      </c>
      <c r="C60" t="s">
        <v>7</v>
      </c>
      <c r="F60" t="str">
        <f t="shared" si="0"/>
        <v>MELB Harriet Cordner (DEF) $478500</v>
      </c>
      <c r="G60" t="s">
        <v>550</v>
      </c>
      <c r="H60" s="21">
        <v>478500</v>
      </c>
      <c r="I60" t="s">
        <v>270</v>
      </c>
      <c r="J60" t="s">
        <v>309</v>
      </c>
      <c r="K60" t="s">
        <v>7</v>
      </c>
      <c r="L60" t="s">
        <v>310</v>
      </c>
      <c r="M60" s="21">
        <v>184000</v>
      </c>
      <c r="N60" t="s">
        <v>684</v>
      </c>
      <c r="O60" t="s">
        <v>34</v>
      </c>
      <c r="P60" t="s">
        <v>126</v>
      </c>
      <c r="Q60" t="s">
        <v>70</v>
      </c>
      <c r="R60" t="s">
        <v>411</v>
      </c>
      <c r="S60" s="21">
        <v>324500</v>
      </c>
      <c r="T60" t="s">
        <v>825</v>
      </c>
      <c r="AB60" t="s">
        <v>578</v>
      </c>
      <c r="AC60" t="s">
        <v>597</v>
      </c>
      <c r="AD60" t="s">
        <v>75</v>
      </c>
      <c r="AE60" t="s">
        <v>598</v>
      </c>
      <c r="AF60" s="21">
        <v>200000</v>
      </c>
      <c r="AG60" t="s">
        <v>881</v>
      </c>
    </row>
    <row r="61" spans="1:33">
      <c r="A61" t="s">
        <v>3</v>
      </c>
      <c r="B61" t="s">
        <v>160</v>
      </c>
      <c r="C61" t="s">
        <v>161</v>
      </c>
      <c r="F61" t="str">
        <f t="shared" si="0"/>
        <v>ADEL Rhiannon Metcalfe (RUC) $473000</v>
      </c>
      <c r="G61" t="s">
        <v>242</v>
      </c>
      <c r="H61" s="21">
        <v>473000</v>
      </c>
      <c r="I61" t="s">
        <v>59</v>
      </c>
      <c r="J61" t="s">
        <v>636</v>
      </c>
      <c r="K61" t="s">
        <v>13</v>
      </c>
      <c r="L61" t="s">
        <v>637</v>
      </c>
      <c r="M61" s="21">
        <v>182000</v>
      </c>
      <c r="N61" t="s">
        <v>763</v>
      </c>
      <c r="O61" t="s">
        <v>578</v>
      </c>
      <c r="P61" t="s">
        <v>139</v>
      </c>
      <c r="Q61" t="s">
        <v>70</v>
      </c>
      <c r="R61" t="s">
        <v>581</v>
      </c>
      <c r="S61" s="21">
        <v>324500</v>
      </c>
      <c r="T61" t="s">
        <v>874</v>
      </c>
      <c r="AB61" t="s">
        <v>578</v>
      </c>
      <c r="AC61" t="s">
        <v>599</v>
      </c>
      <c r="AD61" t="s">
        <v>307</v>
      </c>
      <c r="AE61" t="s">
        <v>600</v>
      </c>
      <c r="AF61" s="21">
        <v>200000</v>
      </c>
      <c r="AG61" t="s">
        <v>753</v>
      </c>
    </row>
    <row r="62" spans="1:33">
      <c r="A62" t="s">
        <v>28</v>
      </c>
      <c r="B62" t="s">
        <v>29</v>
      </c>
      <c r="C62" t="s">
        <v>13</v>
      </c>
      <c r="F62" t="str">
        <f t="shared" si="0"/>
        <v>COLL Stephanie Chiocci (MID / DEF) $473000</v>
      </c>
      <c r="G62" t="s">
        <v>398</v>
      </c>
      <c r="H62" s="21">
        <v>473000</v>
      </c>
      <c r="I62" t="s">
        <v>270</v>
      </c>
      <c r="J62" t="s">
        <v>22</v>
      </c>
      <c r="K62" t="s">
        <v>13</v>
      </c>
      <c r="L62" t="s">
        <v>303</v>
      </c>
      <c r="M62" s="21">
        <v>170500</v>
      </c>
      <c r="N62" t="s">
        <v>682</v>
      </c>
      <c r="O62" t="s">
        <v>3</v>
      </c>
      <c r="P62" t="s">
        <v>81</v>
      </c>
      <c r="Q62" t="s">
        <v>70</v>
      </c>
      <c r="R62" t="s">
        <v>230</v>
      </c>
      <c r="S62" s="21">
        <v>319000</v>
      </c>
      <c r="T62" t="s">
        <v>770</v>
      </c>
      <c r="AB62" t="s">
        <v>578</v>
      </c>
      <c r="AC62" t="s">
        <v>613</v>
      </c>
      <c r="AD62" t="s">
        <v>75</v>
      </c>
      <c r="AE62" t="s">
        <v>614</v>
      </c>
      <c r="AF62" s="21">
        <v>200000</v>
      </c>
      <c r="AG62" t="s">
        <v>883</v>
      </c>
    </row>
    <row r="63" spans="1:33">
      <c r="A63" t="s">
        <v>442</v>
      </c>
      <c r="B63" t="s">
        <v>47</v>
      </c>
      <c r="C63" t="s">
        <v>5</v>
      </c>
      <c r="F63" t="str">
        <f t="shared" si="0"/>
        <v>GEEL Phoebe McWilliams (FWD / DEF) $467500</v>
      </c>
      <c r="G63" t="s">
        <v>491</v>
      </c>
      <c r="H63" s="21">
        <v>467500</v>
      </c>
      <c r="I63" t="s">
        <v>34</v>
      </c>
      <c r="J63" t="s">
        <v>414</v>
      </c>
      <c r="K63" t="s">
        <v>307</v>
      </c>
      <c r="L63" t="s">
        <v>415</v>
      </c>
      <c r="M63" s="21">
        <v>168000</v>
      </c>
      <c r="N63" t="s">
        <v>713</v>
      </c>
      <c r="O63" t="s">
        <v>270</v>
      </c>
      <c r="P63" t="s">
        <v>93</v>
      </c>
      <c r="Q63" t="s">
        <v>70</v>
      </c>
      <c r="R63" t="s">
        <v>271</v>
      </c>
      <c r="S63" s="21">
        <v>313500</v>
      </c>
      <c r="T63" t="s">
        <v>787</v>
      </c>
      <c r="AB63" t="s">
        <v>442</v>
      </c>
      <c r="AC63" t="s">
        <v>452</v>
      </c>
      <c r="AD63" t="s">
        <v>75</v>
      </c>
      <c r="AE63" t="s">
        <v>453</v>
      </c>
      <c r="AF63" s="21">
        <v>198000</v>
      </c>
      <c r="AG63" t="s">
        <v>837</v>
      </c>
    </row>
    <row r="64" spans="1:33">
      <c r="A64" t="s">
        <v>59</v>
      </c>
      <c r="B64" t="s">
        <v>150</v>
      </c>
      <c r="C64" t="s">
        <v>70</v>
      </c>
      <c r="F64" t="str">
        <f t="shared" si="0"/>
        <v>WB Angelica Gogos (MID) $467500</v>
      </c>
      <c r="G64" t="s">
        <v>634</v>
      </c>
      <c r="H64" s="21">
        <v>467500</v>
      </c>
      <c r="I64" t="s">
        <v>28</v>
      </c>
      <c r="J64" t="s">
        <v>376</v>
      </c>
      <c r="K64" t="s">
        <v>7</v>
      </c>
      <c r="L64" t="s">
        <v>377</v>
      </c>
      <c r="M64" s="21">
        <v>166000</v>
      </c>
      <c r="N64" t="s">
        <v>700</v>
      </c>
      <c r="O64" t="s">
        <v>23</v>
      </c>
      <c r="P64" t="s">
        <v>102</v>
      </c>
      <c r="Q64" t="s">
        <v>70</v>
      </c>
      <c r="R64" t="s">
        <v>319</v>
      </c>
      <c r="S64" s="21">
        <v>313500</v>
      </c>
      <c r="T64" t="s">
        <v>797</v>
      </c>
      <c r="AB64" t="s">
        <v>3</v>
      </c>
      <c r="AC64" t="s">
        <v>158</v>
      </c>
      <c r="AD64" t="s">
        <v>159</v>
      </c>
      <c r="AE64" t="s">
        <v>244</v>
      </c>
      <c r="AF64" s="21">
        <v>192500</v>
      </c>
      <c r="AG64" t="s">
        <v>895</v>
      </c>
    </row>
    <row r="65" spans="1:33">
      <c r="A65" t="s">
        <v>50</v>
      </c>
      <c r="B65" t="s">
        <v>57</v>
      </c>
      <c r="C65" t="s">
        <v>7</v>
      </c>
      <c r="F65" t="str">
        <f t="shared" si="0"/>
        <v>MELB Katherine Smith (DEF) $462000</v>
      </c>
      <c r="G65" t="s">
        <v>574</v>
      </c>
      <c r="H65" s="21">
        <v>462000</v>
      </c>
      <c r="I65" t="s">
        <v>442</v>
      </c>
      <c r="J65" t="s">
        <v>454</v>
      </c>
      <c r="K65" t="s">
        <v>307</v>
      </c>
      <c r="L65" t="s">
        <v>455</v>
      </c>
      <c r="M65" s="21">
        <v>162000</v>
      </c>
      <c r="N65" t="s">
        <v>721</v>
      </c>
      <c r="O65" t="s">
        <v>23</v>
      </c>
      <c r="P65" t="s">
        <v>101</v>
      </c>
      <c r="Q65" t="s">
        <v>70</v>
      </c>
      <c r="R65" t="s">
        <v>336</v>
      </c>
      <c r="S65" s="21">
        <v>313500</v>
      </c>
      <c r="T65" t="s">
        <v>807</v>
      </c>
      <c r="AB65" t="s">
        <v>28</v>
      </c>
      <c r="AC65" t="s">
        <v>167</v>
      </c>
      <c r="AD65" t="s">
        <v>159</v>
      </c>
      <c r="AE65" t="s">
        <v>367</v>
      </c>
      <c r="AF65" s="21">
        <v>181500</v>
      </c>
      <c r="AG65" t="s">
        <v>902</v>
      </c>
    </row>
    <row r="66" spans="1:33">
      <c r="A66" t="s">
        <v>50</v>
      </c>
      <c r="B66" t="s">
        <v>98</v>
      </c>
      <c r="C66" t="s">
        <v>70</v>
      </c>
      <c r="F66" t="str">
        <f t="shared" si="0"/>
        <v>MELB Maddison Gay (MID) $456500</v>
      </c>
      <c r="G66" t="s">
        <v>560</v>
      </c>
      <c r="H66" s="21">
        <v>456500</v>
      </c>
      <c r="I66" t="s">
        <v>23</v>
      </c>
      <c r="J66" t="s">
        <v>342</v>
      </c>
      <c r="K66" t="s">
        <v>7</v>
      </c>
      <c r="L66" t="s">
        <v>343</v>
      </c>
      <c r="M66" s="21">
        <v>160000</v>
      </c>
      <c r="N66" t="s">
        <v>692</v>
      </c>
      <c r="O66" t="s">
        <v>23</v>
      </c>
      <c r="P66" t="s">
        <v>99</v>
      </c>
      <c r="Q66" t="s">
        <v>75</v>
      </c>
      <c r="R66" t="s">
        <v>351</v>
      </c>
      <c r="S66" s="21">
        <v>308000</v>
      </c>
      <c r="T66" t="s">
        <v>811</v>
      </c>
      <c r="AB66" t="s">
        <v>28</v>
      </c>
      <c r="AC66" t="s">
        <v>387</v>
      </c>
      <c r="AD66" t="s">
        <v>75</v>
      </c>
      <c r="AE66" t="s">
        <v>388</v>
      </c>
      <c r="AF66" s="21">
        <v>180000</v>
      </c>
      <c r="AG66" t="s">
        <v>821</v>
      </c>
    </row>
    <row r="67" spans="1:33">
      <c r="A67" t="s">
        <v>3</v>
      </c>
      <c r="B67" t="s">
        <v>76</v>
      </c>
      <c r="C67" t="s">
        <v>70</v>
      </c>
      <c r="F67" t="str">
        <f t="shared" si="0"/>
        <v>ADEL Justine Mules (MID) $445500</v>
      </c>
      <c r="G67" t="s">
        <v>240</v>
      </c>
      <c r="H67" s="21">
        <v>445500</v>
      </c>
      <c r="I67" t="s">
        <v>270</v>
      </c>
      <c r="J67" t="s">
        <v>292</v>
      </c>
      <c r="K67" t="s">
        <v>7</v>
      </c>
      <c r="L67" t="s">
        <v>293</v>
      </c>
      <c r="M67" s="21">
        <v>158000</v>
      </c>
      <c r="N67" t="s">
        <v>680</v>
      </c>
      <c r="O67" t="s">
        <v>43</v>
      </c>
      <c r="P67" t="s">
        <v>127</v>
      </c>
      <c r="Q67" t="s">
        <v>70</v>
      </c>
      <c r="R67" t="s">
        <v>500</v>
      </c>
      <c r="S67" s="21">
        <v>308000</v>
      </c>
      <c r="T67" t="s">
        <v>849</v>
      </c>
      <c r="AB67" t="s">
        <v>270</v>
      </c>
      <c r="AC67" t="s">
        <v>182</v>
      </c>
      <c r="AD67" t="s">
        <v>179</v>
      </c>
      <c r="AE67" t="s">
        <v>311</v>
      </c>
      <c r="AF67" s="21">
        <v>170500</v>
      </c>
      <c r="AG67" t="s">
        <v>932</v>
      </c>
    </row>
    <row r="68" spans="1:33">
      <c r="A68" t="s">
        <v>3</v>
      </c>
      <c r="B68" t="s">
        <v>82</v>
      </c>
      <c r="C68" t="s">
        <v>75</v>
      </c>
      <c r="F68" t="str">
        <f t="shared" ref="F68:F131" si="1">A68&amp;" "&amp;B68&amp;" ("&amp;C68&amp;")"&amp;" $"&amp;H68</f>
        <v>ADEL Ruth Wallace (MID / FWD) $445500</v>
      </c>
      <c r="G68" t="s">
        <v>250</v>
      </c>
      <c r="H68" s="21">
        <v>445500</v>
      </c>
      <c r="I68" t="s">
        <v>442</v>
      </c>
      <c r="J68" t="s">
        <v>456</v>
      </c>
      <c r="K68" t="s">
        <v>7</v>
      </c>
      <c r="L68" t="s">
        <v>457</v>
      </c>
      <c r="M68" s="21">
        <v>154000</v>
      </c>
      <c r="N68" t="s">
        <v>722</v>
      </c>
      <c r="O68" t="s">
        <v>3</v>
      </c>
      <c r="P68" t="s">
        <v>71</v>
      </c>
      <c r="Q68" t="s">
        <v>70</v>
      </c>
      <c r="R68" t="s">
        <v>232</v>
      </c>
      <c r="S68" s="21">
        <v>302500</v>
      </c>
      <c r="T68" t="s">
        <v>772</v>
      </c>
      <c r="AB68" t="s">
        <v>34</v>
      </c>
      <c r="AC68" t="s">
        <v>414</v>
      </c>
      <c r="AD68" t="s">
        <v>307</v>
      </c>
      <c r="AE68" t="s">
        <v>415</v>
      </c>
      <c r="AF68" s="21">
        <v>168000</v>
      </c>
      <c r="AG68" t="s">
        <v>713</v>
      </c>
    </row>
    <row r="69" spans="1:33">
      <c r="A69" t="s">
        <v>578</v>
      </c>
      <c r="B69" t="s">
        <v>84</v>
      </c>
      <c r="C69" t="s">
        <v>70</v>
      </c>
      <c r="F69" t="str">
        <f t="shared" si="1"/>
        <v>NMFC Kaitlyn Ashmore (MID) $445500</v>
      </c>
      <c r="G69" t="s">
        <v>621</v>
      </c>
      <c r="H69" s="21">
        <v>445500</v>
      </c>
      <c r="I69" t="s">
        <v>50</v>
      </c>
      <c r="J69" t="s">
        <v>11</v>
      </c>
      <c r="K69" t="s">
        <v>7</v>
      </c>
      <c r="L69" t="s">
        <v>543</v>
      </c>
      <c r="M69" s="21">
        <v>148500</v>
      </c>
      <c r="N69" t="s">
        <v>741</v>
      </c>
      <c r="O69" t="s">
        <v>270</v>
      </c>
      <c r="P69" t="s">
        <v>95</v>
      </c>
      <c r="Q69" t="s">
        <v>70</v>
      </c>
      <c r="R69" t="s">
        <v>314</v>
      </c>
      <c r="S69" s="21">
        <v>302500</v>
      </c>
      <c r="T69" t="s">
        <v>795</v>
      </c>
      <c r="AB69" t="s">
        <v>442</v>
      </c>
      <c r="AC69" t="s">
        <v>454</v>
      </c>
      <c r="AD69" t="s">
        <v>307</v>
      </c>
      <c r="AE69" t="s">
        <v>455</v>
      </c>
      <c r="AF69" s="21">
        <v>162000</v>
      </c>
      <c r="AG69" t="s">
        <v>721</v>
      </c>
    </row>
    <row r="70" spans="1:33">
      <c r="A70" t="s">
        <v>23</v>
      </c>
      <c r="B70" t="s">
        <v>163</v>
      </c>
      <c r="C70" t="s">
        <v>161</v>
      </c>
      <c r="F70" t="str">
        <f t="shared" si="1"/>
        <v>CARL Alison Downie (RUC) $440000</v>
      </c>
      <c r="G70" t="s">
        <v>322</v>
      </c>
      <c r="H70" s="21">
        <v>440000</v>
      </c>
      <c r="I70" t="s">
        <v>23</v>
      </c>
      <c r="J70" t="s">
        <v>332</v>
      </c>
      <c r="K70" t="s">
        <v>7</v>
      </c>
      <c r="L70" t="s">
        <v>333</v>
      </c>
      <c r="M70" s="21">
        <v>148000</v>
      </c>
      <c r="N70" t="s">
        <v>688</v>
      </c>
      <c r="O70" t="s">
        <v>28</v>
      </c>
      <c r="P70" t="s">
        <v>115</v>
      </c>
      <c r="Q70" t="s">
        <v>75</v>
      </c>
      <c r="R70" t="s">
        <v>358</v>
      </c>
      <c r="S70" s="21">
        <v>302500</v>
      </c>
      <c r="T70" t="s">
        <v>812</v>
      </c>
      <c r="AB70" t="s">
        <v>34</v>
      </c>
      <c r="AC70" t="s">
        <v>169</v>
      </c>
      <c r="AD70" t="s">
        <v>159</v>
      </c>
      <c r="AE70" t="s">
        <v>416</v>
      </c>
      <c r="AF70" s="21">
        <v>159500</v>
      </c>
      <c r="AG70" t="s">
        <v>905</v>
      </c>
    </row>
    <row r="71" spans="1:33">
      <c r="A71" t="s">
        <v>578</v>
      </c>
      <c r="B71" t="s">
        <v>193</v>
      </c>
      <c r="C71" t="s">
        <v>179</v>
      </c>
      <c r="F71" t="str">
        <f t="shared" si="1"/>
        <v>NMFC Moana Hope (FWD) $440000</v>
      </c>
      <c r="G71" t="s">
        <v>622</v>
      </c>
      <c r="H71" s="21">
        <v>440000</v>
      </c>
      <c r="I71" t="s">
        <v>34</v>
      </c>
      <c r="J71" t="s">
        <v>420</v>
      </c>
      <c r="K71" t="s">
        <v>13</v>
      </c>
      <c r="L71" t="s">
        <v>421</v>
      </c>
      <c r="M71" s="21">
        <v>146000</v>
      </c>
      <c r="N71" t="s">
        <v>714</v>
      </c>
      <c r="O71" t="s">
        <v>23</v>
      </c>
      <c r="P71" t="s">
        <v>97</v>
      </c>
      <c r="Q71" t="s">
        <v>70</v>
      </c>
      <c r="R71" t="s">
        <v>321</v>
      </c>
      <c r="S71" s="21">
        <v>297000</v>
      </c>
      <c r="T71" t="s">
        <v>799</v>
      </c>
      <c r="AB71" t="s">
        <v>59</v>
      </c>
      <c r="AC71" t="s">
        <v>654</v>
      </c>
      <c r="AD71" t="s">
        <v>179</v>
      </c>
      <c r="AE71" t="s">
        <v>655</v>
      </c>
      <c r="AF71" s="21">
        <v>156000</v>
      </c>
      <c r="AG71" t="s">
        <v>971</v>
      </c>
    </row>
    <row r="72" spans="1:33">
      <c r="A72" t="s">
        <v>59</v>
      </c>
      <c r="B72" t="s">
        <v>67</v>
      </c>
      <c r="C72" t="s">
        <v>5</v>
      </c>
      <c r="F72" t="str">
        <f t="shared" si="1"/>
        <v>WB Bonnie Toogood (FWD / DEF) $440000</v>
      </c>
      <c r="G72" t="s">
        <v>644</v>
      </c>
      <c r="H72" s="21">
        <v>440000</v>
      </c>
      <c r="I72" t="s">
        <v>59</v>
      </c>
      <c r="J72" t="s">
        <v>62</v>
      </c>
      <c r="K72" t="s">
        <v>7</v>
      </c>
      <c r="L72" t="s">
        <v>631</v>
      </c>
      <c r="M72" s="21">
        <v>143000</v>
      </c>
      <c r="N72" t="s">
        <v>760</v>
      </c>
      <c r="O72" t="s">
        <v>34</v>
      </c>
      <c r="P72" t="s">
        <v>37</v>
      </c>
      <c r="Q72" t="s">
        <v>13</v>
      </c>
      <c r="R72" t="s">
        <v>403</v>
      </c>
      <c r="S72" s="21">
        <v>286000</v>
      </c>
      <c r="T72" t="s">
        <v>708</v>
      </c>
      <c r="AB72" t="s">
        <v>578</v>
      </c>
      <c r="AC72" t="s">
        <v>607</v>
      </c>
      <c r="AD72" t="s">
        <v>179</v>
      </c>
      <c r="AE72" t="s">
        <v>608</v>
      </c>
      <c r="AF72" s="21">
        <v>152000</v>
      </c>
      <c r="AG72" t="s">
        <v>964</v>
      </c>
    </row>
    <row r="73" spans="1:33">
      <c r="A73" t="s">
        <v>442</v>
      </c>
      <c r="B73" t="s">
        <v>63</v>
      </c>
      <c r="C73" t="s">
        <v>64</v>
      </c>
      <c r="F73" t="str">
        <f t="shared" si="1"/>
        <v>GEEL Aasta O'Connor (RUC / DEF) $434500</v>
      </c>
      <c r="G73" t="s">
        <v>494</v>
      </c>
      <c r="H73" s="21">
        <v>434500</v>
      </c>
      <c r="I73" t="s">
        <v>28</v>
      </c>
      <c r="J73" t="s">
        <v>393</v>
      </c>
      <c r="K73" t="s">
        <v>13</v>
      </c>
      <c r="L73" t="s">
        <v>394</v>
      </c>
      <c r="M73" s="21">
        <v>138000</v>
      </c>
      <c r="N73" t="s">
        <v>703</v>
      </c>
      <c r="O73" t="s">
        <v>43</v>
      </c>
      <c r="P73" t="s">
        <v>128</v>
      </c>
      <c r="Q73" t="s">
        <v>70</v>
      </c>
      <c r="R73" t="s">
        <v>497</v>
      </c>
      <c r="S73" s="21">
        <v>286000</v>
      </c>
      <c r="T73" t="s">
        <v>848</v>
      </c>
      <c r="AB73" t="s">
        <v>59</v>
      </c>
      <c r="AC73" t="s">
        <v>638</v>
      </c>
      <c r="AD73" t="s">
        <v>179</v>
      </c>
      <c r="AE73" t="s">
        <v>639</v>
      </c>
      <c r="AF73" s="21">
        <v>150000</v>
      </c>
      <c r="AG73" t="s">
        <v>969</v>
      </c>
    </row>
    <row r="74" spans="1:33">
      <c r="A74" t="s">
        <v>34</v>
      </c>
      <c r="B74" t="s">
        <v>121</v>
      </c>
      <c r="C74" t="s">
        <v>70</v>
      </c>
      <c r="F74" t="str">
        <f t="shared" si="1"/>
        <v>FRE Stephanie Cain (MID) $429000</v>
      </c>
      <c r="G74" t="s">
        <v>409</v>
      </c>
      <c r="H74" s="21">
        <v>429000</v>
      </c>
      <c r="I74" t="s">
        <v>23</v>
      </c>
      <c r="J74" t="s">
        <v>26</v>
      </c>
      <c r="K74" t="s">
        <v>7</v>
      </c>
      <c r="L74" t="s">
        <v>337</v>
      </c>
      <c r="M74" s="21">
        <v>137500</v>
      </c>
      <c r="N74" t="s">
        <v>689</v>
      </c>
      <c r="O74" t="s">
        <v>50</v>
      </c>
      <c r="P74" t="s">
        <v>140</v>
      </c>
      <c r="Q74" t="s">
        <v>70</v>
      </c>
      <c r="R74" t="s">
        <v>573</v>
      </c>
      <c r="S74" s="21">
        <v>286000</v>
      </c>
      <c r="T74" t="s">
        <v>869</v>
      </c>
      <c r="AB74" t="s">
        <v>28</v>
      </c>
      <c r="AC74" t="s">
        <v>383</v>
      </c>
      <c r="AD74" t="s">
        <v>179</v>
      </c>
      <c r="AE74" t="s">
        <v>384</v>
      </c>
      <c r="AF74" s="21">
        <v>144000</v>
      </c>
      <c r="AG74" t="s">
        <v>942</v>
      </c>
    </row>
    <row r="75" spans="1:33">
      <c r="A75" t="s">
        <v>23</v>
      </c>
      <c r="B75" t="s">
        <v>27</v>
      </c>
      <c r="C75" t="s">
        <v>7</v>
      </c>
      <c r="F75" t="str">
        <f t="shared" si="1"/>
        <v>CARL Nicola Stevens (DEF) $423500</v>
      </c>
      <c r="G75" t="s">
        <v>355</v>
      </c>
      <c r="H75" s="21">
        <v>423500</v>
      </c>
      <c r="I75" t="s">
        <v>34</v>
      </c>
      <c r="J75" t="s">
        <v>38</v>
      </c>
      <c r="K75" t="s">
        <v>7</v>
      </c>
      <c r="L75" t="s">
        <v>410</v>
      </c>
      <c r="M75" s="21">
        <v>137500</v>
      </c>
      <c r="N75" t="s">
        <v>712</v>
      </c>
      <c r="O75" t="s">
        <v>59</v>
      </c>
      <c r="P75" t="s">
        <v>61</v>
      </c>
      <c r="Q75" t="s">
        <v>13</v>
      </c>
      <c r="R75" t="s">
        <v>657</v>
      </c>
      <c r="S75" s="21">
        <v>269500</v>
      </c>
      <c r="T75" t="s">
        <v>768</v>
      </c>
      <c r="AB75" t="s">
        <v>50</v>
      </c>
      <c r="AC75" t="s">
        <v>541</v>
      </c>
      <c r="AD75" t="s">
        <v>179</v>
      </c>
      <c r="AE75" t="s">
        <v>542</v>
      </c>
      <c r="AF75" s="21">
        <v>140000</v>
      </c>
      <c r="AG75" t="s">
        <v>955</v>
      </c>
    </row>
    <row r="76" spans="1:33">
      <c r="A76" t="s">
        <v>59</v>
      </c>
      <c r="B76" t="s">
        <v>211</v>
      </c>
      <c r="C76" t="s">
        <v>179</v>
      </c>
      <c r="F76" t="str">
        <f t="shared" si="1"/>
        <v>WB Isabel Huntington (FWD) $423500</v>
      </c>
      <c r="G76" t="s">
        <v>660</v>
      </c>
      <c r="H76" s="21">
        <v>423500</v>
      </c>
      <c r="I76" t="s">
        <v>270</v>
      </c>
      <c r="J76" t="s">
        <v>297</v>
      </c>
      <c r="K76" t="s">
        <v>13</v>
      </c>
      <c r="L76" t="s">
        <v>298</v>
      </c>
      <c r="M76" s="21">
        <v>136000</v>
      </c>
      <c r="N76" t="s">
        <v>681</v>
      </c>
      <c r="O76" t="s">
        <v>3</v>
      </c>
      <c r="P76" t="s">
        <v>106</v>
      </c>
      <c r="Q76" t="s">
        <v>70</v>
      </c>
      <c r="R76" t="s">
        <v>249</v>
      </c>
      <c r="S76" s="21">
        <v>264000</v>
      </c>
      <c r="T76" t="s">
        <v>779</v>
      </c>
      <c r="AB76" t="s">
        <v>578</v>
      </c>
      <c r="AC76" t="s">
        <v>605</v>
      </c>
      <c r="AD76" t="s">
        <v>179</v>
      </c>
      <c r="AE76" t="s">
        <v>606</v>
      </c>
      <c r="AF76" s="21">
        <v>130000</v>
      </c>
      <c r="AG76" t="s">
        <v>963</v>
      </c>
    </row>
    <row r="77" spans="1:33">
      <c r="A77" t="s">
        <v>3</v>
      </c>
      <c r="B77" t="s">
        <v>6</v>
      </c>
      <c r="C77" t="s">
        <v>7</v>
      </c>
      <c r="F77" t="str">
        <f t="shared" si="1"/>
        <v>ADEL Dayna Cox (DEF) $418000</v>
      </c>
      <c r="G77" t="s">
        <v>241</v>
      </c>
      <c r="H77" s="21">
        <v>418000</v>
      </c>
      <c r="I77" t="s">
        <v>59</v>
      </c>
      <c r="J77" t="s">
        <v>648</v>
      </c>
      <c r="K77" t="s">
        <v>7</v>
      </c>
      <c r="L77" t="s">
        <v>649</v>
      </c>
      <c r="M77" s="21">
        <v>134000</v>
      </c>
      <c r="N77" t="s">
        <v>765</v>
      </c>
      <c r="O77" t="s">
        <v>34</v>
      </c>
      <c r="P77" t="s">
        <v>123</v>
      </c>
      <c r="Q77" t="s">
        <v>70</v>
      </c>
      <c r="R77" t="s">
        <v>417</v>
      </c>
      <c r="S77" s="21">
        <v>264000</v>
      </c>
      <c r="T77" t="s">
        <v>827</v>
      </c>
      <c r="AB77" t="s">
        <v>23</v>
      </c>
      <c r="AC77" t="s">
        <v>330</v>
      </c>
      <c r="AD77" t="s">
        <v>75</v>
      </c>
      <c r="AE77" t="s">
        <v>331</v>
      </c>
      <c r="AF77" s="21">
        <v>126000</v>
      </c>
      <c r="AG77" t="s">
        <v>805</v>
      </c>
    </row>
    <row r="78" spans="1:33">
      <c r="A78" t="s">
        <v>270</v>
      </c>
      <c r="B78" t="s">
        <v>94</v>
      </c>
      <c r="C78" t="s">
        <v>75</v>
      </c>
      <c r="F78" t="str">
        <f t="shared" si="1"/>
        <v>BL Emma Zielke (MID / FWD) $418000</v>
      </c>
      <c r="G78" t="s">
        <v>312</v>
      </c>
      <c r="H78" s="21">
        <v>418000</v>
      </c>
      <c r="I78" t="s">
        <v>50</v>
      </c>
      <c r="J78" t="s">
        <v>558</v>
      </c>
      <c r="K78" t="s">
        <v>13</v>
      </c>
      <c r="L78" t="s">
        <v>559</v>
      </c>
      <c r="M78" s="21">
        <v>132000</v>
      </c>
      <c r="N78" t="s">
        <v>747</v>
      </c>
      <c r="O78" t="s">
        <v>270</v>
      </c>
      <c r="P78" t="s">
        <v>17</v>
      </c>
      <c r="Q78" t="s">
        <v>13</v>
      </c>
      <c r="R78" t="s">
        <v>282</v>
      </c>
      <c r="S78" s="21">
        <v>258500</v>
      </c>
      <c r="T78" t="s">
        <v>674</v>
      </c>
      <c r="AB78" t="s">
        <v>3</v>
      </c>
      <c r="AC78" t="s">
        <v>245</v>
      </c>
      <c r="AD78" t="s">
        <v>179</v>
      </c>
      <c r="AE78" t="s">
        <v>246</v>
      </c>
      <c r="AF78" s="21">
        <v>120000</v>
      </c>
      <c r="AG78" t="s">
        <v>921</v>
      </c>
    </row>
    <row r="79" spans="1:33">
      <c r="A79" t="s">
        <v>59</v>
      </c>
      <c r="B79" t="s">
        <v>209</v>
      </c>
      <c r="C79" t="s">
        <v>179</v>
      </c>
      <c r="F79" t="str">
        <f t="shared" si="1"/>
        <v>WB Katie Brennan (FWD) $418000</v>
      </c>
      <c r="G79" t="s">
        <v>663</v>
      </c>
      <c r="H79" s="21">
        <v>418000</v>
      </c>
      <c r="I79" t="s">
        <v>270</v>
      </c>
      <c r="J79" t="s">
        <v>290</v>
      </c>
      <c r="K79" t="s">
        <v>13</v>
      </c>
      <c r="L79" t="s">
        <v>291</v>
      </c>
      <c r="M79" s="21">
        <v>120000</v>
      </c>
      <c r="N79" t="s">
        <v>679</v>
      </c>
      <c r="O79" t="s">
        <v>23</v>
      </c>
      <c r="P79" t="s">
        <v>110</v>
      </c>
      <c r="Q79" t="s">
        <v>70</v>
      </c>
      <c r="R79" t="s">
        <v>328</v>
      </c>
      <c r="S79" s="21">
        <v>258500</v>
      </c>
      <c r="T79" t="s">
        <v>803</v>
      </c>
      <c r="AB79" t="s">
        <v>3</v>
      </c>
      <c r="AC79" t="s">
        <v>254</v>
      </c>
      <c r="AD79" t="s">
        <v>179</v>
      </c>
      <c r="AE79" t="s">
        <v>255</v>
      </c>
      <c r="AF79" s="21">
        <v>120000</v>
      </c>
      <c r="AG79" t="s">
        <v>922</v>
      </c>
    </row>
    <row r="80" spans="1:33">
      <c r="A80" t="s">
        <v>23</v>
      </c>
      <c r="B80" t="s">
        <v>189</v>
      </c>
      <c r="C80" t="s">
        <v>179</v>
      </c>
      <c r="F80" t="str">
        <f t="shared" si="1"/>
        <v>CARL Darcy Vescio (FWD) $407000</v>
      </c>
      <c r="G80" t="s">
        <v>348</v>
      </c>
      <c r="H80" s="21">
        <v>407000</v>
      </c>
      <c r="I80" t="s">
        <v>23</v>
      </c>
      <c r="J80" t="s">
        <v>317</v>
      </c>
      <c r="K80" t="s">
        <v>13</v>
      </c>
      <c r="L80" t="s">
        <v>318</v>
      </c>
      <c r="M80" s="21">
        <v>120000</v>
      </c>
      <c r="N80" t="s">
        <v>687</v>
      </c>
      <c r="O80" t="s">
        <v>28</v>
      </c>
      <c r="P80" t="s">
        <v>114</v>
      </c>
      <c r="Q80" t="s">
        <v>75</v>
      </c>
      <c r="R80" t="s">
        <v>368</v>
      </c>
      <c r="S80" s="21">
        <v>258500</v>
      </c>
      <c r="T80" t="s">
        <v>815</v>
      </c>
      <c r="AB80" t="s">
        <v>270</v>
      </c>
      <c r="AC80" t="s">
        <v>294</v>
      </c>
      <c r="AD80" t="s">
        <v>179</v>
      </c>
      <c r="AE80" t="s">
        <v>295</v>
      </c>
      <c r="AF80" s="21">
        <v>120000</v>
      </c>
      <c r="AG80" t="s">
        <v>929</v>
      </c>
    </row>
    <row r="81" spans="1:33">
      <c r="A81" t="s">
        <v>43</v>
      </c>
      <c r="B81" t="s">
        <v>201</v>
      </c>
      <c r="C81" t="s">
        <v>179</v>
      </c>
      <c r="F81" t="str">
        <f t="shared" si="1"/>
        <v>GWS Cora Staunton (FWD) $407000</v>
      </c>
      <c r="G81" t="s">
        <v>518</v>
      </c>
      <c r="H81" s="21">
        <v>407000</v>
      </c>
      <c r="I81" t="s">
        <v>34</v>
      </c>
      <c r="J81" t="s">
        <v>407</v>
      </c>
      <c r="K81" t="s">
        <v>7</v>
      </c>
      <c r="L81" t="s">
        <v>408</v>
      </c>
      <c r="M81" s="21">
        <v>120000</v>
      </c>
      <c r="N81" t="s">
        <v>711</v>
      </c>
      <c r="O81" t="s">
        <v>3</v>
      </c>
      <c r="P81" t="s">
        <v>80</v>
      </c>
      <c r="Q81" t="s">
        <v>75</v>
      </c>
      <c r="R81" t="s">
        <v>231</v>
      </c>
      <c r="S81" s="21">
        <v>253000</v>
      </c>
      <c r="T81" t="s">
        <v>771</v>
      </c>
      <c r="AB81" t="s">
        <v>28</v>
      </c>
      <c r="AC81" t="s">
        <v>362</v>
      </c>
      <c r="AD81" t="s">
        <v>179</v>
      </c>
      <c r="AE81" t="s">
        <v>363</v>
      </c>
      <c r="AF81" s="21">
        <v>120000</v>
      </c>
      <c r="AG81" t="s">
        <v>938</v>
      </c>
    </row>
    <row r="82" spans="1:33">
      <c r="A82" t="s">
        <v>59</v>
      </c>
      <c r="B82" t="s">
        <v>155</v>
      </c>
      <c r="C82" t="s">
        <v>70</v>
      </c>
      <c r="F82" t="str">
        <f t="shared" si="1"/>
        <v>WB Aisling Utri (MID) $407000</v>
      </c>
      <c r="G82" t="s">
        <v>641</v>
      </c>
      <c r="H82" s="21">
        <v>407000</v>
      </c>
      <c r="I82" t="s">
        <v>34</v>
      </c>
      <c r="J82" t="s">
        <v>428</v>
      </c>
      <c r="K82" t="s">
        <v>7</v>
      </c>
      <c r="L82" t="s">
        <v>429</v>
      </c>
      <c r="M82" s="21">
        <v>120000</v>
      </c>
      <c r="N82" t="s">
        <v>715</v>
      </c>
      <c r="O82" t="s">
        <v>43</v>
      </c>
      <c r="P82" t="s">
        <v>132</v>
      </c>
      <c r="Q82" t="s">
        <v>75</v>
      </c>
      <c r="R82" t="s">
        <v>495</v>
      </c>
      <c r="S82" s="21">
        <v>253000</v>
      </c>
      <c r="T82" t="s">
        <v>847</v>
      </c>
      <c r="AB82" t="s">
        <v>28</v>
      </c>
      <c r="AC82" t="s">
        <v>364</v>
      </c>
      <c r="AD82" t="s">
        <v>75</v>
      </c>
      <c r="AE82" t="s">
        <v>365</v>
      </c>
      <c r="AF82" s="21">
        <v>120000</v>
      </c>
      <c r="AG82" t="s">
        <v>814</v>
      </c>
    </row>
    <row r="83" spans="1:33">
      <c r="A83" t="s">
        <v>270</v>
      </c>
      <c r="B83" t="s">
        <v>20</v>
      </c>
      <c r="C83" t="s">
        <v>7</v>
      </c>
      <c r="F83" t="str">
        <f t="shared" si="1"/>
        <v>BL Breanna Koenen (DEF) $396000</v>
      </c>
      <c r="G83" t="s">
        <v>283</v>
      </c>
      <c r="H83" s="21">
        <v>396000</v>
      </c>
      <c r="I83" t="s">
        <v>442</v>
      </c>
      <c r="J83" t="s">
        <v>478</v>
      </c>
      <c r="K83" t="s">
        <v>7</v>
      </c>
      <c r="L83" t="s">
        <v>479</v>
      </c>
      <c r="M83" s="21">
        <v>120000</v>
      </c>
      <c r="N83" t="s">
        <v>726</v>
      </c>
      <c r="O83" t="s">
        <v>50</v>
      </c>
      <c r="P83" t="s">
        <v>144</v>
      </c>
      <c r="Q83" t="s">
        <v>70</v>
      </c>
      <c r="R83" t="s">
        <v>551</v>
      </c>
      <c r="S83" s="21">
        <v>242000</v>
      </c>
      <c r="T83" t="s">
        <v>862</v>
      </c>
      <c r="AB83" t="s">
        <v>43</v>
      </c>
      <c r="AC83" t="s">
        <v>505</v>
      </c>
      <c r="AD83" t="s">
        <v>179</v>
      </c>
      <c r="AE83" t="s">
        <v>506</v>
      </c>
      <c r="AF83" s="21">
        <v>120000</v>
      </c>
      <c r="AG83" t="s">
        <v>951</v>
      </c>
    </row>
    <row r="84" spans="1:33">
      <c r="A84" t="s">
        <v>23</v>
      </c>
      <c r="B84" t="s">
        <v>188</v>
      </c>
      <c r="C84" t="s">
        <v>179</v>
      </c>
      <c r="F84" t="str">
        <f t="shared" si="1"/>
        <v>CARL Gabriella Pound (FWD) $396000</v>
      </c>
      <c r="G84" t="s">
        <v>327</v>
      </c>
      <c r="H84" s="21">
        <v>396000</v>
      </c>
      <c r="I84" t="s">
        <v>43</v>
      </c>
      <c r="J84" t="s">
        <v>520</v>
      </c>
      <c r="K84" t="s">
        <v>307</v>
      </c>
      <c r="L84" t="s">
        <v>521</v>
      </c>
      <c r="M84" s="21">
        <v>120000</v>
      </c>
      <c r="N84" t="s">
        <v>737</v>
      </c>
      <c r="O84" t="s">
        <v>50</v>
      </c>
      <c r="P84" t="s">
        <v>145</v>
      </c>
      <c r="Q84" t="s">
        <v>70</v>
      </c>
      <c r="R84" t="s">
        <v>563</v>
      </c>
      <c r="S84" s="21">
        <v>236500</v>
      </c>
      <c r="T84" t="s">
        <v>866</v>
      </c>
      <c r="AB84" t="s">
        <v>43</v>
      </c>
      <c r="AC84" t="s">
        <v>520</v>
      </c>
      <c r="AD84" t="s">
        <v>307</v>
      </c>
      <c r="AE84" t="s">
        <v>521</v>
      </c>
      <c r="AF84" s="21">
        <v>120000</v>
      </c>
      <c r="AG84" t="s">
        <v>737</v>
      </c>
    </row>
    <row r="85" spans="1:33">
      <c r="A85" t="s">
        <v>442</v>
      </c>
      <c r="B85" t="s">
        <v>492</v>
      </c>
      <c r="C85" t="s">
        <v>7</v>
      </c>
      <c r="F85" t="str">
        <f t="shared" si="1"/>
        <v>GEEL Melissa Hickey (DEF) $396000</v>
      </c>
      <c r="G85" t="s">
        <v>493</v>
      </c>
      <c r="H85" s="21">
        <v>396000</v>
      </c>
      <c r="I85" t="s">
        <v>578</v>
      </c>
      <c r="J85" t="s">
        <v>593</v>
      </c>
      <c r="K85" t="s">
        <v>7</v>
      </c>
      <c r="L85" t="s">
        <v>594</v>
      </c>
      <c r="M85" s="21">
        <v>120000</v>
      </c>
      <c r="N85" t="s">
        <v>752</v>
      </c>
      <c r="O85" t="s">
        <v>3</v>
      </c>
      <c r="P85" t="s">
        <v>79</v>
      </c>
      <c r="Q85" t="s">
        <v>70</v>
      </c>
      <c r="R85" t="s">
        <v>237</v>
      </c>
      <c r="S85" s="21">
        <v>231000</v>
      </c>
      <c r="T85" t="s">
        <v>774</v>
      </c>
      <c r="AB85" t="s">
        <v>50</v>
      </c>
      <c r="AC85" t="s">
        <v>570</v>
      </c>
      <c r="AD85" t="s">
        <v>75</v>
      </c>
      <c r="AE85" t="s">
        <v>571</v>
      </c>
      <c r="AF85" s="21">
        <v>120000</v>
      </c>
      <c r="AG85" t="s">
        <v>868</v>
      </c>
    </row>
    <row r="86" spans="1:33">
      <c r="A86" t="s">
        <v>270</v>
      </c>
      <c r="B86" t="s">
        <v>19</v>
      </c>
      <c r="C86" t="s">
        <v>7</v>
      </c>
      <c r="F86" t="str">
        <f t="shared" si="1"/>
        <v>BL Leah Kaslar (DEF) $390500</v>
      </c>
      <c r="G86" t="s">
        <v>313</v>
      </c>
      <c r="H86" s="21">
        <v>390500</v>
      </c>
      <c r="I86" t="s">
        <v>578</v>
      </c>
      <c r="J86" t="s">
        <v>609</v>
      </c>
      <c r="K86" t="s">
        <v>13</v>
      </c>
      <c r="L86" t="s">
        <v>610</v>
      </c>
      <c r="M86" s="21">
        <v>120000</v>
      </c>
      <c r="N86" t="s">
        <v>755</v>
      </c>
      <c r="O86" t="s">
        <v>270</v>
      </c>
      <c r="P86" t="s">
        <v>90</v>
      </c>
      <c r="Q86" t="s">
        <v>70</v>
      </c>
      <c r="R86" t="s">
        <v>277</v>
      </c>
      <c r="S86" s="21">
        <v>231000</v>
      </c>
      <c r="T86" t="s">
        <v>789</v>
      </c>
      <c r="AB86" t="s">
        <v>578</v>
      </c>
      <c r="AC86" t="s">
        <v>591</v>
      </c>
      <c r="AD86" t="s">
        <v>179</v>
      </c>
      <c r="AE86" t="s">
        <v>592</v>
      </c>
      <c r="AF86" s="21">
        <v>120000</v>
      </c>
      <c r="AG86" t="s">
        <v>962</v>
      </c>
    </row>
    <row r="87" spans="1:33">
      <c r="A87" t="s">
        <v>23</v>
      </c>
      <c r="B87" t="s">
        <v>96</v>
      </c>
      <c r="C87" t="s">
        <v>70</v>
      </c>
      <c r="F87" t="str">
        <f t="shared" si="1"/>
        <v>CARL Shae Audley (MID) $390500</v>
      </c>
      <c r="G87" t="s">
        <v>349</v>
      </c>
      <c r="H87" s="21">
        <v>390500</v>
      </c>
      <c r="I87" t="s">
        <v>59</v>
      </c>
      <c r="J87" t="s">
        <v>650</v>
      </c>
      <c r="K87" t="s">
        <v>307</v>
      </c>
      <c r="L87" t="s">
        <v>651</v>
      </c>
      <c r="M87" s="21">
        <v>120000</v>
      </c>
      <c r="N87" t="s">
        <v>766</v>
      </c>
      <c r="O87" t="s">
        <v>3</v>
      </c>
      <c r="P87" t="s">
        <v>130</v>
      </c>
      <c r="Q87" t="s">
        <v>70</v>
      </c>
      <c r="R87" t="s">
        <v>267</v>
      </c>
      <c r="S87" s="21">
        <v>214500</v>
      </c>
      <c r="T87" t="s">
        <v>785</v>
      </c>
      <c r="AB87" t="s">
        <v>59</v>
      </c>
      <c r="AC87" t="s">
        <v>650</v>
      </c>
      <c r="AD87" t="s">
        <v>307</v>
      </c>
      <c r="AE87" t="s">
        <v>651</v>
      </c>
      <c r="AF87" s="21">
        <v>120000</v>
      </c>
      <c r="AG87" t="s">
        <v>766</v>
      </c>
    </row>
    <row r="88" spans="1:33">
      <c r="A88" t="s">
        <v>28</v>
      </c>
      <c r="B88" t="s">
        <v>190</v>
      </c>
      <c r="C88" t="s">
        <v>179</v>
      </c>
      <c r="F88" t="str">
        <f t="shared" si="1"/>
        <v>COLL Sarah D'Arcy (FWD) $385000</v>
      </c>
      <c r="G88" t="s">
        <v>357</v>
      </c>
      <c r="H88" s="21">
        <v>385000</v>
      </c>
      <c r="I88" t="s">
        <v>270</v>
      </c>
      <c r="J88" t="s">
        <v>280</v>
      </c>
      <c r="K88" t="s">
        <v>7</v>
      </c>
      <c r="L88" t="s">
        <v>281</v>
      </c>
      <c r="M88" s="21">
        <v>100000</v>
      </c>
      <c r="N88" t="s">
        <v>673</v>
      </c>
      <c r="O88" t="s">
        <v>34</v>
      </c>
      <c r="P88" t="s">
        <v>39</v>
      </c>
      <c r="Q88" t="s">
        <v>13</v>
      </c>
      <c r="R88" t="s">
        <v>400</v>
      </c>
      <c r="S88" s="21">
        <v>214500</v>
      </c>
      <c r="T88" t="s">
        <v>706</v>
      </c>
      <c r="AB88" t="s">
        <v>3</v>
      </c>
      <c r="AC88" t="s">
        <v>263</v>
      </c>
      <c r="AD88" t="s">
        <v>179</v>
      </c>
      <c r="AE88" t="s">
        <v>264</v>
      </c>
      <c r="AF88" s="21">
        <v>100000</v>
      </c>
      <c r="AG88" t="s">
        <v>924</v>
      </c>
    </row>
    <row r="89" spans="1:33">
      <c r="A89" t="s">
        <v>34</v>
      </c>
      <c r="B89" t="s">
        <v>119</v>
      </c>
      <c r="C89" t="s">
        <v>75</v>
      </c>
      <c r="F89" t="str">
        <f t="shared" si="1"/>
        <v>FRE Ashlee Atkins (MID / FWD) $385000</v>
      </c>
      <c r="G89" t="s">
        <v>418</v>
      </c>
      <c r="H89" s="21">
        <v>385000</v>
      </c>
      <c r="I89" t="s">
        <v>270</v>
      </c>
      <c r="J89" t="s">
        <v>287</v>
      </c>
      <c r="K89" t="s">
        <v>13</v>
      </c>
      <c r="L89" t="s">
        <v>288</v>
      </c>
      <c r="M89" s="21">
        <v>100000</v>
      </c>
      <c r="N89" t="s">
        <v>677</v>
      </c>
      <c r="O89" t="s">
        <v>578</v>
      </c>
      <c r="P89" t="s">
        <v>146</v>
      </c>
      <c r="Q89" t="s">
        <v>75</v>
      </c>
      <c r="R89" t="s">
        <v>585</v>
      </c>
      <c r="S89" s="21">
        <v>214500</v>
      </c>
      <c r="T89" t="s">
        <v>877</v>
      </c>
      <c r="AB89" t="s">
        <v>270</v>
      </c>
      <c r="AC89" t="s">
        <v>301</v>
      </c>
      <c r="AD89" t="s">
        <v>75</v>
      </c>
      <c r="AE89" t="s">
        <v>302</v>
      </c>
      <c r="AF89" s="21">
        <v>100000</v>
      </c>
      <c r="AG89" t="s">
        <v>793</v>
      </c>
    </row>
    <row r="90" spans="1:33">
      <c r="A90" t="s">
        <v>3</v>
      </c>
      <c r="B90" t="s">
        <v>78</v>
      </c>
      <c r="C90" t="s">
        <v>75</v>
      </c>
      <c r="F90" t="str">
        <f t="shared" si="1"/>
        <v>ADEL Marijana Rajcic (MID / FWD) $379500</v>
      </c>
      <c r="G90" t="s">
        <v>251</v>
      </c>
      <c r="H90" s="21">
        <v>379500</v>
      </c>
      <c r="I90" t="s">
        <v>270</v>
      </c>
      <c r="J90" t="s">
        <v>15</v>
      </c>
      <c r="K90" t="s">
        <v>13</v>
      </c>
      <c r="L90" t="s">
        <v>289</v>
      </c>
      <c r="M90" s="21">
        <v>100000</v>
      </c>
      <c r="N90" t="s">
        <v>678</v>
      </c>
      <c r="O90" t="s">
        <v>23</v>
      </c>
      <c r="P90" t="s">
        <v>109</v>
      </c>
      <c r="Q90" t="s">
        <v>70</v>
      </c>
      <c r="R90" t="s">
        <v>326</v>
      </c>
      <c r="S90" s="21">
        <v>209000</v>
      </c>
      <c r="T90" t="s">
        <v>802</v>
      </c>
      <c r="AB90" t="s">
        <v>270</v>
      </c>
      <c r="AC90" t="s">
        <v>185</v>
      </c>
      <c r="AD90" t="s">
        <v>179</v>
      </c>
      <c r="AE90" t="s">
        <v>305</v>
      </c>
      <c r="AF90" s="21">
        <v>100000</v>
      </c>
      <c r="AG90" t="s">
        <v>931</v>
      </c>
    </row>
    <row r="91" spans="1:33">
      <c r="A91" t="s">
        <v>43</v>
      </c>
      <c r="B91" t="s">
        <v>199</v>
      </c>
      <c r="C91" t="s">
        <v>179</v>
      </c>
      <c r="F91" t="str">
        <f t="shared" si="1"/>
        <v>GWS Rebecca Beeson (FWD) $379500</v>
      </c>
      <c r="G91" t="s">
        <v>501</v>
      </c>
      <c r="H91" s="21">
        <v>379500</v>
      </c>
      <c r="I91" t="s">
        <v>270</v>
      </c>
      <c r="J91" t="s">
        <v>306</v>
      </c>
      <c r="K91" t="s">
        <v>307</v>
      </c>
      <c r="L91" t="s">
        <v>308</v>
      </c>
      <c r="M91" s="21">
        <v>100000</v>
      </c>
      <c r="N91" t="s">
        <v>683</v>
      </c>
      <c r="O91" t="s">
        <v>28</v>
      </c>
      <c r="P91" t="s">
        <v>374</v>
      </c>
      <c r="Q91" t="s">
        <v>70</v>
      </c>
      <c r="R91" t="s">
        <v>375</v>
      </c>
      <c r="S91" s="21">
        <v>209000</v>
      </c>
      <c r="T91" t="s">
        <v>817</v>
      </c>
      <c r="AB91" t="s">
        <v>270</v>
      </c>
      <c r="AC91" t="s">
        <v>306</v>
      </c>
      <c r="AD91" t="s">
        <v>307</v>
      </c>
      <c r="AE91" t="s">
        <v>308</v>
      </c>
      <c r="AF91" s="21">
        <v>100000</v>
      </c>
      <c r="AG91" t="s">
        <v>683</v>
      </c>
    </row>
    <row r="92" spans="1:33">
      <c r="A92" t="s">
        <v>43</v>
      </c>
      <c r="B92" t="s">
        <v>44</v>
      </c>
      <c r="C92" t="s">
        <v>7</v>
      </c>
      <c r="F92" t="str">
        <f t="shared" si="1"/>
        <v>GWS Elle Bennetts (DEF) $379500</v>
      </c>
      <c r="G92" t="s">
        <v>519</v>
      </c>
      <c r="H92" s="21">
        <v>379500</v>
      </c>
      <c r="I92" t="s">
        <v>23</v>
      </c>
      <c r="J92" t="s">
        <v>338</v>
      </c>
      <c r="K92" t="s">
        <v>13</v>
      </c>
      <c r="L92" t="s">
        <v>339</v>
      </c>
      <c r="M92" s="21">
        <v>100000</v>
      </c>
      <c r="N92" t="s">
        <v>690</v>
      </c>
      <c r="O92" t="s">
        <v>442</v>
      </c>
      <c r="P92" t="s">
        <v>444</v>
      </c>
      <c r="Q92" t="s">
        <v>75</v>
      </c>
      <c r="R92" t="s">
        <v>445</v>
      </c>
      <c r="S92" s="21">
        <v>200000</v>
      </c>
      <c r="T92" t="s">
        <v>836</v>
      </c>
      <c r="AB92" t="s">
        <v>28</v>
      </c>
      <c r="AC92" t="s">
        <v>191</v>
      </c>
      <c r="AD92" t="s">
        <v>179</v>
      </c>
      <c r="AE92" t="s">
        <v>372</v>
      </c>
      <c r="AF92" s="21">
        <v>100000</v>
      </c>
      <c r="AG92" t="s">
        <v>939</v>
      </c>
    </row>
    <row r="93" spans="1:33">
      <c r="A93" t="s">
        <v>43</v>
      </c>
      <c r="B93" t="s">
        <v>134</v>
      </c>
      <c r="C93" t="s">
        <v>70</v>
      </c>
      <c r="F93" t="str">
        <f t="shared" si="1"/>
        <v>GWS Emma Swanson (MID) $379500</v>
      </c>
      <c r="G93" t="s">
        <v>536</v>
      </c>
      <c r="H93" s="21">
        <v>379500</v>
      </c>
      <c r="I93" t="s">
        <v>23</v>
      </c>
      <c r="J93" t="s">
        <v>340</v>
      </c>
      <c r="K93" t="s">
        <v>7</v>
      </c>
      <c r="L93" t="s">
        <v>341</v>
      </c>
      <c r="M93" s="21">
        <v>100000</v>
      </c>
      <c r="N93" t="s">
        <v>691</v>
      </c>
      <c r="O93" t="s">
        <v>442</v>
      </c>
      <c r="P93" t="s">
        <v>462</v>
      </c>
      <c r="Q93" t="s">
        <v>70</v>
      </c>
      <c r="R93" t="s">
        <v>463</v>
      </c>
      <c r="S93" s="21">
        <v>200000</v>
      </c>
      <c r="T93" t="s">
        <v>839</v>
      </c>
      <c r="AB93" t="s">
        <v>28</v>
      </c>
      <c r="AC93" t="s">
        <v>207</v>
      </c>
      <c r="AD93" t="s">
        <v>179</v>
      </c>
      <c r="AE93" t="s">
        <v>382</v>
      </c>
      <c r="AF93" s="21">
        <v>100000</v>
      </c>
      <c r="AG93" t="s">
        <v>941</v>
      </c>
    </row>
    <row r="94" spans="1:33">
      <c r="A94" t="s">
        <v>578</v>
      </c>
      <c r="B94" t="s">
        <v>25</v>
      </c>
      <c r="C94" t="s">
        <v>7</v>
      </c>
      <c r="F94" t="str">
        <f t="shared" si="1"/>
        <v>NMFC Danielle Hardiman (DEF) $379500</v>
      </c>
      <c r="G94" t="s">
        <v>619</v>
      </c>
      <c r="H94" s="21">
        <v>379500</v>
      </c>
      <c r="I94" t="s">
        <v>23</v>
      </c>
      <c r="J94" t="s">
        <v>353</v>
      </c>
      <c r="K94" t="s">
        <v>7</v>
      </c>
      <c r="L94" t="s">
        <v>354</v>
      </c>
      <c r="M94" s="21">
        <v>100000</v>
      </c>
      <c r="N94" t="s">
        <v>693</v>
      </c>
      <c r="O94" t="s">
        <v>442</v>
      </c>
      <c r="P94" t="s">
        <v>468</v>
      </c>
      <c r="Q94" t="s">
        <v>70</v>
      </c>
      <c r="R94" t="s">
        <v>469</v>
      </c>
      <c r="S94" s="21">
        <v>200000</v>
      </c>
      <c r="T94" t="s">
        <v>840</v>
      </c>
      <c r="AB94" t="s">
        <v>28</v>
      </c>
      <c r="AC94" t="s">
        <v>391</v>
      </c>
      <c r="AD94" t="s">
        <v>307</v>
      </c>
      <c r="AE94" t="s">
        <v>392</v>
      </c>
      <c r="AF94" s="21">
        <v>100000</v>
      </c>
      <c r="AG94" t="s">
        <v>702</v>
      </c>
    </row>
    <row r="95" spans="1:33">
      <c r="A95" t="s">
        <v>270</v>
      </c>
      <c r="B95" t="s">
        <v>183</v>
      </c>
      <c r="C95" t="s">
        <v>179</v>
      </c>
      <c r="F95" t="str">
        <f t="shared" si="1"/>
        <v>BL Sophie Conway (FWD) $374000</v>
      </c>
      <c r="G95" t="s">
        <v>296</v>
      </c>
      <c r="H95" s="21">
        <v>374000</v>
      </c>
      <c r="I95" t="s">
        <v>28</v>
      </c>
      <c r="J95" t="s">
        <v>30</v>
      </c>
      <c r="K95" t="s">
        <v>13</v>
      </c>
      <c r="L95" t="s">
        <v>371</v>
      </c>
      <c r="M95" s="21">
        <v>100000</v>
      </c>
      <c r="N95" t="s">
        <v>699</v>
      </c>
      <c r="O95" t="s">
        <v>442</v>
      </c>
      <c r="P95" t="s">
        <v>474</v>
      </c>
      <c r="Q95" t="s">
        <v>70</v>
      </c>
      <c r="R95" t="s">
        <v>475</v>
      </c>
      <c r="S95" s="21">
        <v>200000</v>
      </c>
      <c r="T95" t="s">
        <v>841</v>
      </c>
      <c r="AB95" t="s">
        <v>34</v>
      </c>
      <c r="AC95" t="s">
        <v>430</v>
      </c>
      <c r="AD95" t="s">
        <v>179</v>
      </c>
      <c r="AE95" t="s">
        <v>431</v>
      </c>
      <c r="AF95" s="21">
        <v>100000</v>
      </c>
      <c r="AG95" t="s">
        <v>944</v>
      </c>
    </row>
    <row r="96" spans="1:33">
      <c r="A96" t="s">
        <v>59</v>
      </c>
      <c r="B96" t="s">
        <v>60</v>
      </c>
      <c r="C96" t="s">
        <v>7</v>
      </c>
      <c r="F96" t="str">
        <f t="shared" si="1"/>
        <v>WB Libby Birch (DEF) $374000</v>
      </c>
      <c r="G96" t="s">
        <v>635</v>
      </c>
      <c r="H96" s="21">
        <v>374000</v>
      </c>
      <c r="I96" t="s">
        <v>28</v>
      </c>
      <c r="J96" t="s">
        <v>389</v>
      </c>
      <c r="K96" t="s">
        <v>13</v>
      </c>
      <c r="L96" t="s">
        <v>390</v>
      </c>
      <c r="M96" s="21">
        <v>100000</v>
      </c>
      <c r="N96" t="s">
        <v>701</v>
      </c>
      <c r="O96" t="s">
        <v>442</v>
      </c>
      <c r="P96" t="s">
        <v>476</v>
      </c>
      <c r="Q96" t="s">
        <v>70</v>
      </c>
      <c r="R96" t="s">
        <v>477</v>
      </c>
      <c r="S96" s="21">
        <v>200000</v>
      </c>
      <c r="T96" t="s">
        <v>842</v>
      </c>
      <c r="AB96" t="s">
        <v>34</v>
      </c>
      <c r="AC96" t="s">
        <v>432</v>
      </c>
      <c r="AD96" t="s">
        <v>307</v>
      </c>
      <c r="AE96" t="s">
        <v>433</v>
      </c>
      <c r="AF96" s="21">
        <v>100000</v>
      </c>
      <c r="AG96" t="s">
        <v>716</v>
      </c>
    </row>
    <row r="97" spans="1:33">
      <c r="A97" t="s">
        <v>3</v>
      </c>
      <c r="B97" t="s">
        <v>10</v>
      </c>
      <c r="C97" t="s">
        <v>7</v>
      </c>
      <c r="F97" t="str">
        <f t="shared" si="1"/>
        <v>ADEL Anne Hatchard (DEF) $363000</v>
      </c>
      <c r="G97" t="s">
        <v>233</v>
      </c>
      <c r="H97" s="21">
        <v>363000</v>
      </c>
      <c r="I97" t="s">
        <v>28</v>
      </c>
      <c r="J97" t="s">
        <v>391</v>
      </c>
      <c r="K97" t="s">
        <v>307</v>
      </c>
      <c r="L97" t="s">
        <v>392</v>
      </c>
      <c r="M97" s="21">
        <v>100000</v>
      </c>
      <c r="N97" t="s">
        <v>702</v>
      </c>
      <c r="O97" t="s">
        <v>442</v>
      </c>
      <c r="P97" t="s">
        <v>482</v>
      </c>
      <c r="Q97" t="s">
        <v>70</v>
      </c>
      <c r="R97" t="s">
        <v>483</v>
      </c>
      <c r="S97" s="21">
        <v>200000</v>
      </c>
      <c r="T97" t="s">
        <v>844</v>
      </c>
      <c r="AB97" t="s">
        <v>442</v>
      </c>
      <c r="AC97" t="s">
        <v>470</v>
      </c>
      <c r="AD97" t="s">
        <v>307</v>
      </c>
      <c r="AE97" t="s">
        <v>471</v>
      </c>
      <c r="AF97" s="21">
        <v>100000</v>
      </c>
      <c r="AG97" t="s">
        <v>725</v>
      </c>
    </row>
    <row r="98" spans="1:33">
      <c r="A98" t="s">
        <v>28</v>
      </c>
      <c r="B98" t="s">
        <v>113</v>
      </c>
      <c r="C98" t="s">
        <v>70</v>
      </c>
      <c r="F98" t="str">
        <f t="shared" si="1"/>
        <v>COLL Brittany Bonnici (MID) $363000</v>
      </c>
      <c r="G98" t="s">
        <v>395</v>
      </c>
      <c r="H98" s="21">
        <v>363000</v>
      </c>
      <c r="I98" t="s">
        <v>34</v>
      </c>
      <c r="J98" t="s">
        <v>432</v>
      </c>
      <c r="K98" t="s">
        <v>307</v>
      </c>
      <c r="L98" t="s">
        <v>433</v>
      </c>
      <c r="M98" s="21">
        <v>100000</v>
      </c>
      <c r="N98" t="s">
        <v>716</v>
      </c>
      <c r="O98" t="s">
        <v>578</v>
      </c>
      <c r="P98" t="s">
        <v>583</v>
      </c>
      <c r="Q98" t="s">
        <v>70</v>
      </c>
      <c r="R98" t="s">
        <v>584</v>
      </c>
      <c r="S98" s="21">
        <v>200000</v>
      </c>
      <c r="T98" t="s">
        <v>876</v>
      </c>
      <c r="AB98" t="s">
        <v>442</v>
      </c>
      <c r="AC98" t="s">
        <v>484</v>
      </c>
      <c r="AD98" t="s">
        <v>307</v>
      </c>
      <c r="AE98" t="s">
        <v>485</v>
      </c>
      <c r="AF98" s="21">
        <v>100000</v>
      </c>
      <c r="AG98" t="s">
        <v>727</v>
      </c>
    </row>
    <row r="99" spans="1:33">
      <c r="A99" t="s">
        <v>442</v>
      </c>
      <c r="B99" t="s">
        <v>173</v>
      </c>
      <c r="C99" t="s">
        <v>161</v>
      </c>
      <c r="F99" t="str">
        <f t="shared" si="1"/>
        <v>GEEL Erin Hoare (RUC) $363000</v>
      </c>
      <c r="G99" t="s">
        <v>466</v>
      </c>
      <c r="H99" s="21">
        <v>363000</v>
      </c>
      <c r="I99" t="s">
        <v>442</v>
      </c>
      <c r="J99" t="s">
        <v>448</v>
      </c>
      <c r="K99" t="s">
        <v>7</v>
      </c>
      <c r="L99" t="s">
        <v>449</v>
      </c>
      <c r="M99" s="21">
        <v>100000</v>
      </c>
      <c r="N99" t="s">
        <v>720</v>
      </c>
      <c r="O99" t="s">
        <v>578</v>
      </c>
      <c r="P99" t="s">
        <v>597</v>
      </c>
      <c r="Q99" t="s">
        <v>75</v>
      </c>
      <c r="R99" t="s">
        <v>598</v>
      </c>
      <c r="S99" s="21">
        <v>200000</v>
      </c>
      <c r="T99" t="s">
        <v>881</v>
      </c>
      <c r="AB99" t="s">
        <v>43</v>
      </c>
      <c r="AC99" t="s">
        <v>513</v>
      </c>
      <c r="AD99" t="s">
        <v>179</v>
      </c>
      <c r="AE99" t="s">
        <v>514</v>
      </c>
      <c r="AF99" s="21">
        <v>100000</v>
      </c>
      <c r="AG99" t="s">
        <v>952</v>
      </c>
    </row>
    <row r="100" spans="1:33">
      <c r="A100" t="s">
        <v>578</v>
      </c>
      <c r="B100" t="s">
        <v>623</v>
      </c>
      <c r="C100" t="s">
        <v>75</v>
      </c>
      <c r="F100" t="str">
        <f t="shared" si="1"/>
        <v>NMFC Kate Gillespie-Jones (MID / FWD) $363000</v>
      </c>
      <c r="G100" t="s">
        <v>624</v>
      </c>
      <c r="H100" s="21">
        <v>363000</v>
      </c>
      <c r="I100" t="s">
        <v>442</v>
      </c>
      <c r="J100" t="s">
        <v>470</v>
      </c>
      <c r="K100" t="s">
        <v>307</v>
      </c>
      <c r="L100" t="s">
        <v>471</v>
      </c>
      <c r="M100" s="21">
        <v>100000</v>
      </c>
      <c r="N100" t="s">
        <v>725</v>
      </c>
      <c r="O100" t="s">
        <v>578</v>
      </c>
      <c r="P100" t="s">
        <v>603</v>
      </c>
      <c r="Q100" t="s">
        <v>70</v>
      </c>
      <c r="R100" t="s">
        <v>604</v>
      </c>
      <c r="S100" s="21">
        <v>200000</v>
      </c>
      <c r="T100" t="s">
        <v>882</v>
      </c>
      <c r="AB100" t="s">
        <v>43</v>
      </c>
      <c r="AC100" t="s">
        <v>522</v>
      </c>
      <c r="AD100" t="s">
        <v>307</v>
      </c>
      <c r="AE100" t="s">
        <v>523</v>
      </c>
      <c r="AF100" s="21">
        <v>100000</v>
      </c>
      <c r="AG100" t="s">
        <v>738</v>
      </c>
    </row>
    <row r="101" spans="1:33">
      <c r="A101" t="s">
        <v>28</v>
      </c>
      <c r="B101" t="s">
        <v>18</v>
      </c>
      <c r="C101" t="s">
        <v>7</v>
      </c>
      <c r="F101" t="str">
        <f t="shared" si="1"/>
        <v>COLL Nicole Hildebrand (DEF) $357500</v>
      </c>
      <c r="G101" t="s">
        <v>359</v>
      </c>
      <c r="H101" s="21">
        <v>357500</v>
      </c>
      <c r="I101" t="s">
        <v>442</v>
      </c>
      <c r="J101" t="s">
        <v>484</v>
      </c>
      <c r="K101" t="s">
        <v>307</v>
      </c>
      <c r="L101" t="s">
        <v>485</v>
      </c>
      <c r="M101" s="21">
        <v>100000</v>
      </c>
      <c r="N101" t="s">
        <v>727</v>
      </c>
      <c r="O101" t="s">
        <v>578</v>
      </c>
      <c r="P101" t="s">
        <v>611</v>
      </c>
      <c r="Q101" t="s">
        <v>13</v>
      </c>
      <c r="R101" t="s">
        <v>612</v>
      </c>
      <c r="S101" s="21">
        <v>200000</v>
      </c>
      <c r="T101" t="s">
        <v>756</v>
      </c>
      <c r="AB101" t="s">
        <v>43</v>
      </c>
      <c r="AC101" t="s">
        <v>524</v>
      </c>
      <c r="AD101" t="s">
        <v>179</v>
      </c>
      <c r="AE101" t="s">
        <v>525</v>
      </c>
      <c r="AF101" s="21">
        <v>100000</v>
      </c>
      <c r="AG101" t="s">
        <v>954</v>
      </c>
    </row>
    <row r="102" spans="1:33">
      <c r="A102" t="s">
        <v>442</v>
      </c>
      <c r="B102" t="s">
        <v>170</v>
      </c>
      <c r="C102" t="s">
        <v>159</v>
      </c>
      <c r="F102" t="str">
        <f t="shared" si="1"/>
        <v>GEEL Madeleine Boyd (RUC / FWD) $352000</v>
      </c>
      <c r="G102" t="s">
        <v>488</v>
      </c>
      <c r="H102" s="21">
        <v>352000</v>
      </c>
      <c r="I102" t="s">
        <v>43</v>
      </c>
      <c r="J102" t="s">
        <v>522</v>
      </c>
      <c r="K102" t="s">
        <v>307</v>
      </c>
      <c r="L102" t="s">
        <v>523</v>
      </c>
      <c r="M102" s="21">
        <v>100000</v>
      </c>
      <c r="N102" t="s">
        <v>738</v>
      </c>
      <c r="O102" t="s">
        <v>578</v>
      </c>
      <c r="P102" t="s">
        <v>613</v>
      </c>
      <c r="Q102" t="s">
        <v>75</v>
      </c>
      <c r="R102" t="s">
        <v>614</v>
      </c>
      <c r="S102" s="21">
        <v>200000</v>
      </c>
      <c r="T102" t="s">
        <v>883</v>
      </c>
      <c r="AB102" t="s">
        <v>50</v>
      </c>
      <c r="AC102" t="s">
        <v>205</v>
      </c>
      <c r="AD102" t="s">
        <v>179</v>
      </c>
      <c r="AE102" t="s">
        <v>545</v>
      </c>
      <c r="AF102" s="21">
        <v>100000</v>
      </c>
      <c r="AG102" t="s">
        <v>956</v>
      </c>
    </row>
    <row r="103" spans="1:33">
      <c r="A103" t="s">
        <v>43</v>
      </c>
      <c r="B103" t="s">
        <v>45</v>
      </c>
      <c r="C103" t="s">
        <v>13</v>
      </c>
      <c r="F103" t="str">
        <f t="shared" si="1"/>
        <v>GWS Ellie Brush (MID / DEF) $352000</v>
      </c>
      <c r="G103" t="s">
        <v>508</v>
      </c>
      <c r="H103" s="21">
        <v>352000</v>
      </c>
      <c r="I103" t="s">
        <v>50</v>
      </c>
      <c r="J103" t="s">
        <v>539</v>
      </c>
      <c r="K103" t="s">
        <v>7</v>
      </c>
      <c r="L103" t="s">
        <v>540</v>
      </c>
      <c r="M103" s="21">
        <v>100000</v>
      </c>
      <c r="N103" t="s">
        <v>740</v>
      </c>
      <c r="O103" t="s">
        <v>578</v>
      </c>
      <c r="P103" t="s">
        <v>615</v>
      </c>
      <c r="Q103" t="s">
        <v>70</v>
      </c>
      <c r="R103" t="s">
        <v>616</v>
      </c>
      <c r="S103" s="21">
        <v>200000</v>
      </c>
      <c r="T103" t="s">
        <v>884</v>
      </c>
      <c r="AB103" t="s">
        <v>50</v>
      </c>
      <c r="AC103" t="s">
        <v>568</v>
      </c>
      <c r="AD103" t="s">
        <v>75</v>
      </c>
      <c r="AE103" t="s">
        <v>569</v>
      </c>
      <c r="AF103" s="21">
        <v>100000</v>
      </c>
      <c r="AG103" t="s">
        <v>867</v>
      </c>
    </row>
    <row r="104" spans="1:33">
      <c r="A104" t="s">
        <v>43</v>
      </c>
      <c r="B104" t="s">
        <v>133</v>
      </c>
      <c r="C104" t="s">
        <v>70</v>
      </c>
      <c r="F104" t="str">
        <f t="shared" si="1"/>
        <v>GWS Phoebe Monahan (MID) $352000</v>
      </c>
      <c r="G104" t="s">
        <v>531</v>
      </c>
      <c r="H104" s="21">
        <v>352000</v>
      </c>
      <c r="I104" t="s">
        <v>50</v>
      </c>
      <c r="J104" t="s">
        <v>54</v>
      </c>
      <c r="K104" t="s">
        <v>7</v>
      </c>
      <c r="L104" t="s">
        <v>546</v>
      </c>
      <c r="M104" s="21">
        <v>100000</v>
      </c>
      <c r="N104" t="s">
        <v>742</v>
      </c>
      <c r="O104" t="s">
        <v>442</v>
      </c>
      <c r="P104" t="s">
        <v>452</v>
      </c>
      <c r="Q104" t="s">
        <v>75</v>
      </c>
      <c r="R104" t="s">
        <v>453</v>
      </c>
      <c r="S104" s="21">
        <v>198000</v>
      </c>
      <c r="T104" t="s">
        <v>837</v>
      </c>
      <c r="AB104" t="s">
        <v>578</v>
      </c>
      <c r="AC104" t="s">
        <v>595</v>
      </c>
      <c r="AD104" t="s">
        <v>75</v>
      </c>
      <c r="AE104" t="s">
        <v>596</v>
      </c>
      <c r="AF104" s="21">
        <v>100000</v>
      </c>
      <c r="AG104" t="s">
        <v>880</v>
      </c>
    </row>
    <row r="105" spans="1:33">
      <c r="A105" t="s">
        <v>50</v>
      </c>
      <c r="B105" t="s">
        <v>138</v>
      </c>
      <c r="C105" t="s">
        <v>70</v>
      </c>
      <c r="F105" t="str">
        <f t="shared" si="1"/>
        <v>MELB Ashleigh Guest (MID) $352000</v>
      </c>
      <c r="G105" t="s">
        <v>538</v>
      </c>
      <c r="H105" s="21">
        <v>352000</v>
      </c>
      <c r="I105" t="s">
        <v>50</v>
      </c>
      <c r="J105" t="s">
        <v>564</v>
      </c>
      <c r="K105" t="s">
        <v>13</v>
      </c>
      <c r="L105" t="s">
        <v>565</v>
      </c>
      <c r="M105" s="21">
        <v>100000</v>
      </c>
      <c r="N105" t="s">
        <v>748</v>
      </c>
      <c r="O105" t="s">
        <v>23</v>
      </c>
      <c r="P105" t="s">
        <v>334</v>
      </c>
      <c r="Q105" t="s">
        <v>70</v>
      </c>
      <c r="R105" t="s">
        <v>335</v>
      </c>
      <c r="S105" s="21">
        <v>196000</v>
      </c>
      <c r="T105" t="s">
        <v>806</v>
      </c>
      <c r="AB105" t="s">
        <v>578</v>
      </c>
      <c r="AC105" t="s">
        <v>617</v>
      </c>
      <c r="AD105" t="s">
        <v>179</v>
      </c>
      <c r="AE105" t="s">
        <v>618</v>
      </c>
      <c r="AF105" s="21">
        <v>100000</v>
      </c>
      <c r="AG105" t="s">
        <v>965</v>
      </c>
    </row>
    <row r="106" spans="1:33">
      <c r="A106" t="s">
        <v>59</v>
      </c>
      <c r="B106" t="s">
        <v>212</v>
      </c>
      <c r="C106" t="s">
        <v>179</v>
      </c>
      <c r="F106" t="str">
        <f t="shared" si="1"/>
        <v>WB Kirsten McLeod (FWD) $352000</v>
      </c>
      <c r="G106" t="s">
        <v>632</v>
      </c>
      <c r="H106" s="21">
        <v>352000</v>
      </c>
      <c r="I106" t="s">
        <v>578</v>
      </c>
      <c r="J106" t="s">
        <v>601</v>
      </c>
      <c r="K106" t="s">
        <v>13</v>
      </c>
      <c r="L106" t="s">
        <v>602</v>
      </c>
      <c r="M106" s="21">
        <v>100000</v>
      </c>
      <c r="N106" t="s">
        <v>754</v>
      </c>
      <c r="O106" t="s">
        <v>34</v>
      </c>
      <c r="P106" t="s">
        <v>426</v>
      </c>
      <c r="Q106" t="s">
        <v>70</v>
      </c>
      <c r="R106" t="s">
        <v>427</v>
      </c>
      <c r="S106" s="21">
        <v>194000</v>
      </c>
      <c r="T106" t="s">
        <v>831</v>
      </c>
      <c r="AB106" t="s">
        <v>59</v>
      </c>
      <c r="AC106" t="s">
        <v>646</v>
      </c>
      <c r="AD106" t="s">
        <v>159</v>
      </c>
      <c r="AE106" t="s">
        <v>647</v>
      </c>
      <c r="AF106" s="21">
        <v>100000</v>
      </c>
      <c r="AG106" t="s">
        <v>920</v>
      </c>
    </row>
    <row r="107" spans="1:33">
      <c r="A107" t="s">
        <v>270</v>
      </c>
      <c r="B107" t="s">
        <v>186</v>
      </c>
      <c r="C107" t="s">
        <v>179</v>
      </c>
      <c r="F107" t="str">
        <f t="shared" si="1"/>
        <v>BL Sharni Webb (FWD) $346500</v>
      </c>
      <c r="G107" t="s">
        <v>276</v>
      </c>
      <c r="H107" s="21">
        <v>346500</v>
      </c>
      <c r="I107" t="s">
        <v>59</v>
      </c>
      <c r="J107" t="s">
        <v>652</v>
      </c>
      <c r="K107" t="s">
        <v>13</v>
      </c>
      <c r="L107" t="s">
        <v>653</v>
      </c>
      <c r="M107" s="21">
        <v>100000</v>
      </c>
      <c r="N107" t="s">
        <v>767</v>
      </c>
      <c r="O107" t="s">
        <v>28</v>
      </c>
      <c r="P107" t="s">
        <v>396</v>
      </c>
      <c r="Q107" t="s">
        <v>13</v>
      </c>
      <c r="R107" t="s">
        <v>397</v>
      </c>
      <c r="S107" s="21">
        <v>192000</v>
      </c>
      <c r="T107" t="s">
        <v>704</v>
      </c>
    </row>
    <row r="108" spans="1:33">
      <c r="A108" t="s">
        <v>23</v>
      </c>
      <c r="B108" t="s">
        <v>108</v>
      </c>
      <c r="C108" t="s">
        <v>70</v>
      </c>
      <c r="F108" t="str">
        <f t="shared" si="1"/>
        <v>CARL Tilly Lucas-Rodd (MID) $346500</v>
      </c>
      <c r="G108" t="s">
        <v>324</v>
      </c>
      <c r="H108" s="21">
        <v>346500</v>
      </c>
      <c r="O108" t="s">
        <v>50</v>
      </c>
      <c r="P108" t="s">
        <v>554</v>
      </c>
      <c r="Q108" t="s">
        <v>70</v>
      </c>
      <c r="R108" t="s">
        <v>555</v>
      </c>
      <c r="S108" s="21">
        <v>190000</v>
      </c>
      <c r="T108" t="s">
        <v>863</v>
      </c>
    </row>
    <row r="109" spans="1:33">
      <c r="A109" t="s">
        <v>34</v>
      </c>
      <c r="B109" t="s">
        <v>124</v>
      </c>
      <c r="C109" t="s">
        <v>70</v>
      </c>
      <c r="F109" t="str">
        <f t="shared" si="1"/>
        <v>FRE Brianna Green (MID) $346500</v>
      </c>
      <c r="G109" t="s">
        <v>399</v>
      </c>
      <c r="H109" s="21">
        <v>346500</v>
      </c>
      <c r="O109" t="s">
        <v>3</v>
      </c>
      <c r="P109" t="s">
        <v>252</v>
      </c>
      <c r="Q109" t="s">
        <v>70</v>
      </c>
      <c r="R109" t="s">
        <v>253</v>
      </c>
      <c r="S109" s="21">
        <v>186000</v>
      </c>
      <c r="T109" t="s">
        <v>782</v>
      </c>
    </row>
    <row r="110" spans="1:33">
      <c r="A110" t="s">
        <v>34</v>
      </c>
      <c r="B110" t="s">
        <v>168</v>
      </c>
      <c r="C110" t="s">
        <v>161</v>
      </c>
      <c r="F110" t="str">
        <f t="shared" si="1"/>
        <v>FRE Alicia Janz (RUC) $346500</v>
      </c>
      <c r="G110" t="s">
        <v>402</v>
      </c>
      <c r="H110" s="21">
        <v>346500</v>
      </c>
      <c r="O110" t="s">
        <v>59</v>
      </c>
      <c r="P110" t="s">
        <v>636</v>
      </c>
      <c r="Q110" t="s">
        <v>13</v>
      </c>
      <c r="R110" t="s">
        <v>637</v>
      </c>
      <c r="S110" s="21">
        <v>182000</v>
      </c>
      <c r="T110" t="s">
        <v>763</v>
      </c>
    </row>
    <row r="111" spans="1:33">
      <c r="A111" t="s">
        <v>28</v>
      </c>
      <c r="B111" t="s">
        <v>116</v>
      </c>
      <c r="C111" t="s">
        <v>70</v>
      </c>
      <c r="F111" t="str">
        <f t="shared" si="1"/>
        <v>COLL Melissa Kuys (MID) $341000</v>
      </c>
      <c r="G111" t="s">
        <v>360</v>
      </c>
      <c r="H111" s="21">
        <v>341000</v>
      </c>
      <c r="O111" t="s">
        <v>28</v>
      </c>
      <c r="P111" t="s">
        <v>387</v>
      </c>
      <c r="Q111" t="s">
        <v>75</v>
      </c>
      <c r="R111" t="s">
        <v>388</v>
      </c>
      <c r="S111" s="21">
        <v>180000</v>
      </c>
      <c r="T111" t="s">
        <v>821</v>
      </c>
    </row>
    <row r="112" spans="1:33">
      <c r="A112" t="s">
        <v>28</v>
      </c>
      <c r="B112" t="s">
        <v>31</v>
      </c>
      <c r="C112" t="s">
        <v>7</v>
      </c>
      <c r="F112" t="str">
        <f t="shared" si="1"/>
        <v>COLL Stacey Livingstone (DEF) $341000</v>
      </c>
      <c r="G112" t="s">
        <v>366</v>
      </c>
      <c r="H112" s="21">
        <v>341000</v>
      </c>
      <c r="O112" t="s">
        <v>43</v>
      </c>
      <c r="P112" t="s">
        <v>515</v>
      </c>
      <c r="Q112" t="s">
        <v>70</v>
      </c>
      <c r="R112" t="s">
        <v>516</v>
      </c>
      <c r="S112" s="21">
        <v>178000</v>
      </c>
      <c r="T112" t="s">
        <v>853</v>
      </c>
    </row>
    <row r="113" spans="1:20">
      <c r="A113" t="s">
        <v>59</v>
      </c>
      <c r="B113" t="s">
        <v>41</v>
      </c>
      <c r="C113" t="s">
        <v>7</v>
      </c>
      <c r="F113" t="str">
        <f t="shared" si="1"/>
        <v>WB Belinda Smith (DEF) $341000</v>
      </c>
      <c r="G113" t="s">
        <v>633</v>
      </c>
      <c r="H113" s="21">
        <v>341000</v>
      </c>
      <c r="O113" t="s">
        <v>28</v>
      </c>
      <c r="P113" t="s">
        <v>117</v>
      </c>
      <c r="Q113" t="s">
        <v>70</v>
      </c>
      <c r="R113" t="s">
        <v>379</v>
      </c>
      <c r="S113" s="21">
        <v>176000</v>
      </c>
      <c r="T113" t="s">
        <v>818</v>
      </c>
    </row>
    <row r="114" spans="1:20">
      <c r="A114" t="s">
        <v>59</v>
      </c>
      <c r="B114" t="s">
        <v>176</v>
      </c>
      <c r="C114" t="s">
        <v>161</v>
      </c>
      <c r="F114" t="str">
        <f t="shared" si="1"/>
        <v>WB Tiarna Ernst (RUC) $341000</v>
      </c>
      <c r="G114" t="s">
        <v>659</v>
      </c>
      <c r="H114" s="21">
        <v>341000</v>
      </c>
      <c r="O114" t="s">
        <v>28</v>
      </c>
      <c r="P114" t="s">
        <v>385</v>
      </c>
      <c r="Q114" t="s">
        <v>70</v>
      </c>
      <c r="R114" t="s">
        <v>386</v>
      </c>
      <c r="S114" s="21">
        <v>176000</v>
      </c>
      <c r="T114" t="s">
        <v>820</v>
      </c>
    </row>
    <row r="115" spans="1:20">
      <c r="A115" t="s">
        <v>3</v>
      </c>
      <c r="B115" t="s">
        <v>74</v>
      </c>
      <c r="C115" t="s">
        <v>75</v>
      </c>
      <c r="F115" t="str">
        <f t="shared" si="1"/>
        <v>ADEL Jenna McCormick (MID / FWD) $335500</v>
      </c>
      <c r="G115" t="s">
        <v>239</v>
      </c>
      <c r="H115" s="21">
        <v>335500</v>
      </c>
      <c r="O115" t="s">
        <v>442</v>
      </c>
      <c r="P115" t="s">
        <v>460</v>
      </c>
      <c r="Q115" t="s">
        <v>70</v>
      </c>
      <c r="R115" t="s">
        <v>461</v>
      </c>
      <c r="S115" s="21">
        <v>174000</v>
      </c>
      <c r="T115" t="s">
        <v>838</v>
      </c>
    </row>
    <row r="116" spans="1:20">
      <c r="A116" t="s">
        <v>34</v>
      </c>
      <c r="B116" t="s">
        <v>438</v>
      </c>
      <c r="C116" t="s">
        <v>75</v>
      </c>
      <c r="F116" t="str">
        <f t="shared" si="1"/>
        <v>FRE Melissa Caulfield (MID / FWD) $335500</v>
      </c>
      <c r="G116" t="s">
        <v>439</v>
      </c>
      <c r="H116" s="21">
        <v>335500</v>
      </c>
      <c r="O116" t="s">
        <v>50</v>
      </c>
      <c r="P116" t="s">
        <v>556</v>
      </c>
      <c r="Q116" t="s">
        <v>70</v>
      </c>
      <c r="R116" t="s">
        <v>557</v>
      </c>
      <c r="S116" s="21">
        <v>172000</v>
      </c>
      <c r="T116" t="s">
        <v>864</v>
      </c>
    </row>
    <row r="117" spans="1:20">
      <c r="A117" t="s">
        <v>34</v>
      </c>
      <c r="B117" t="s">
        <v>126</v>
      </c>
      <c r="C117" t="s">
        <v>70</v>
      </c>
      <c r="F117" t="str">
        <f t="shared" si="1"/>
        <v>FRE Gabby O'Sullivan (MID) $324500</v>
      </c>
      <c r="G117" t="s">
        <v>411</v>
      </c>
      <c r="H117" s="21">
        <v>324500</v>
      </c>
      <c r="O117" t="s">
        <v>270</v>
      </c>
      <c r="P117" t="s">
        <v>89</v>
      </c>
      <c r="Q117" t="s">
        <v>70</v>
      </c>
      <c r="R117" t="s">
        <v>279</v>
      </c>
      <c r="S117" s="21">
        <v>170500</v>
      </c>
      <c r="T117" t="s">
        <v>790</v>
      </c>
    </row>
    <row r="118" spans="1:20">
      <c r="A118" t="s">
        <v>50</v>
      </c>
      <c r="B118" t="s">
        <v>206</v>
      </c>
      <c r="C118" t="s">
        <v>179</v>
      </c>
      <c r="F118" t="str">
        <f t="shared" si="1"/>
        <v>MELB Aliesha Newman (FWD) $324500</v>
      </c>
      <c r="G118" t="s">
        <v>549</v>
      </c>
      <c r="H118" s="21">
        <v>324500</v>
      </c>
      <c r="O118" t="s">
        <v>270</v>
      </c>
      <c r="P118" t="s">
        <v>22</v>
      </c>
      <c r="Q118" t="s">
        <v>13</v>
      </c>
      <c r="R118" t="s">
        <v>303</v>
      </c>
      <c r="S118" s="21">
        <v>170500</v>
      </c>
      <c r="T118" t="s">
        <v>682</v>
      </c>
    </row>
    <row r="119" spans="1:20">
      <c r="A119" t="s">
        <v>578</v>
      </c>
      <c r="B119" t="s">
        <v>139</v>
      </c>
      <c r="C119" t="s">
        <v>70</v>
      </c>
      <c r="F119" t="str">
        <f t="shared" si="1"/>
        <v>NMFC Emma Humphries (MID) $324500</v>
      </c>
      <c r="G119" t="s">
        <v>581</v>
      </c>
      <c r="H119" s="21">
        <v>324500</v>
      </c>
      <c r="O119" t="s">
        <v>59</v>
      </c>
      <c r="P119" t="s">
        <v>154</v>
      </c>
      <c r="Q119" t="s">
        <v>70</v>
      </c>
      <c r="R119" t="s">
        <v>645</v>
      </c>
      <c r="S119" s="21">
        <v>170500</v>
      </c>
      <c r="T119" t="s">
        <v>892</v>
      </c>
    </row>
    <row r="120" spans="1:20">
      <c r="A120" t="s">
        <v>3</v>
      </c>
      <c r="B120" t="s">
        <v>81</v>
      </c>
      <c r="C120" t="s">
        <v>70</v>
      </c>
      <c r="F120" t="str">
        <f t="shared" si="1"/>
        <v>ADEL Deni Varnhagen (MID) $319000</v>
      </c>
      <c r="G120" t="s">
        <v>230</v>
      </c>
      <c r="H120" s="21">
        <v>319000</v>
      </c>
      <c r="O120" t="s">
        <v>23</v>
      </c>
      <c r="P120" t="s">
        <v>346</v>
      </c>
      <c r="Q120" t="s">
        <v>70</v>
      </c>
      <c r="R120" t="s">
        <v>347</v>
      </c>
      <c r="S120" s="21">
        <v>170000</v>
      </c>
      <c r="T120" t="s">
        <v>808</v>
      </c>
    </row>
    <row r="121" spans="1:20">
      <c r="A121" t="s">
        <v>270</v>
      </c>
      <c r="B121" t="s">
        <v>16</v>
      </c>
      <c r="C121" t="s">
        <v>7</v>
      </c>
      <c r="F121" t="str">
        <f t="shared" si="1"/>
        <v>BL Shannon Campbell (DEF) $319000</v>
      </c>
      <c r="G121" t="s">
        <v>284</v>
      </c>
      <c r="H121" s="21">
        <v>319000</v>
      </c>
      <c r="O121" t="s">
        <v>3</v>
      </c>
      <c r="P121" t="s">
        <v>72</v>
      </c>
      <c r="Q121" t="s">
        <v>70</v>
      </c>
      <c r="R121" t="s">
        <v>269</v>
      </c>
      <c r="S121" s="21">
        <v>159500</v>
      </c>
      <c r="T121" t="s">
        <v>786</v>
      </c>
    </row>
    <row r="122" spans="1:20">
      <c r="A122" t="s">
        <v>28</v>
      </c>
      <c r="B122" t="s">
        <v>32</v>
      </c>
      <c r="C122" t="s">
        <v>7</v>
      </c>
      <c r="F122" t="str">
        <f t="shared" si="1"/>
        <v>COLL Cecilia McIntosh (DEF) $319000</v>
      </c>
      <c r="G122" t="s">
        <v>356</v>
      </c>
      <c r="H122" s="21">
        <v>319000</v>
      </c>
      <c r="O122" t="s">
        <v>34</v>
      </c>
      <c r="P122" t="s">
        <v>420</v>
      </c>
      <c r="Q122" t="s">
        <v>13</v>
      </c>
      <c r="R122" t="s">
        <v>421</v>
      </c>
      <c r="S122" s="21">
        <v>146000</v>
      </c>
      <c r="T122" t="s">
        <v>714</v>
      </c>
    </row>
    <row r="123" spans="1:20">
      <c r="A123" t="s">
        <v>270</v>
      </c>
      <c r="B123" t="s">
        <v>93</v>
      </c>
      <c r="C123" t="s">
        <v>70</v>
      </c>
      <c r="F123" t="str">
        <f t="shared" si="1"/>
        <v>BL Jordan Zanchetta (MID) $313500</v>
      </c>
      <c r="G123" t="s">
        <v>271</v>
      </c>
      <c r="H123" s="21">
        <v>313500</v>
      </c>
      <c r="O123" t="s">
        <v>28</v>
      </c>
      <c r="P123" t="s">
        <v>393</v>
      </c>
      <c r="Q123" t="s">
        <v>13</v>
      </c>
      <c r="R123" t="s">
        <v>394</v>
      </c>
      <c r="S123" s="21">
        <v>138000</v>
      </c>
      <c r="T123" t="s">
        <v>703</v>
      </c>
    </row>
    <row r="124" spans="1:20">
      <c r="A124" t="s">
        <v>23</v>
      </c>
      <c r="B124" t="s">
        <v>102</v>
      </c>
      <c r="C124" t="s">
        <v>70</v>
      </c>
      <c r="F124" t="str">
        <f t="shared" si="1"/>
        <v>CARL Jess Hosking (MID) $313500</v>
      </c>
      <c r="G124" t="s">
        <v>319</v>
      </c>
      <c r="H124" s="21">
        <v>313500</v>
      </c>
      <c r="O124" t="s">
        <v>270</v>
      </c>
      <c r="P124" t="s">
        <v>297</v>
      </c>
      <c r="Q124" t="s">
        <v>13</v>
      </c>
      <c r="R124" t="s">
        <v>298</v>
      </c>
      <c r="S124" s="21">
        <v>136000</v>
      </c>
      <c r="T124" t="s">
        <v>681</v>
      </c>
    </row>
    <row r="125" spans="1:20">
      <c r="A125" t="s">
        <v>23</v>
      </c>
      <c r="B125" t="s">
        <v>101</v>
      </c>
      <c r="C125" t="s">
        <v>70</v>
      </c>
      <c r="F125" t="str">
        <f t="shared" si="1"/>
        <v>CARL Kerryn Harrington (MID) $313500</v>
      </c>
      <c r="G125" t="s">
        <v>336</v>
      </c>
      <c r="H125" s="21">
        <v>313500</v>
      </c>
      <c r="O125" t="s">
        <v>50</v>
      </c>
      <c r="P125" t="s">
        <v>558</v>
      </c>
      <c r="Q125" t="s">
        <v>13</v>
      </c>
      <c r="R125" t="s">
        <v>559</v>
      </c>
      <c r="S125" s="21">
        <v>132000</v>
      </c>
      <c r="T125" t="s">
        <v>747</v>
      </c>
    </row>
    <row r="126" spans="1:20">
      <c r="A126" t="s">
        <v>50</v>
      </c>
      <c r="B126" t="s">
        <v>175</v>
      </c>
      <c r="C126" t="s">
        <v>159</v>
      </c>
      <c r="F126" t="str">
        <f t="shared" si="1"/>
        <v>MELB Eden Zanker (RUC / FWD) $313500</v>
      </c>
      <c r="G126" t="s">
        <v>553</v>
      </c>
      <c r="H126" s="21">
        <v>313500</v>
      </c>
      <c r="O126" t="s">
        <v>3</v>
      </c>
      <c r="P126" t="s">
        <v>247</v>
      </c>
      <c r="Q126" t="s">
        <v>70</v>
      </c>
      <c r="R126" t="s">
        <v>248</v>
      </c>
      <c r="S126" s="21">
        <v>128000</v>
      </c>
      <c r="T126" t="s">
        <v>778</v>
      </c>
    </row>
    <row r="127" spans="1:20">
      <c r="A127" t="s">
        <v>59</v>
      </c>
      <c r="B127" t="s">
        <v>177</v>
      </c>
      <c r="C127" t="s">
        <v>161</v>
      </c>
      <c r="F127" t="str">
        <f t="shared" si="1"/>
        <v>WB Kimberley Rennie (RUC) $313500</v>
      </c>
      <c r="G127" t="s">
        <v>642</v>
      </c>
      <c r="H127" s="21">
        <v>313500</v>
      </c>
      <c r="O127" t="s">
        <v>28</v>
      </c>
      <c r="P127" t="s">
        <v>118</v>
      </c>
      <c r="Q127" t="s">
        <v>70</v>
      </c>
      <c r="R127" t="s">
        <v>369</v>
      </c>
      <c r="S127" s="21">
        <v>126500</v>
      </c>
      <c r="T127" t="s">
        <v>816</v>
      </c>
    </row>
    <row r="128" spans="1:20">
      <c r="A128" t="s">
        <v>3</v>
      </c>
      <c r="B128" t="s">
        <v>14</v>
      </c>
      <c r="C128" t="s">
        <v>7</v>
      </c>
      <c r="F128" t="str">
        <f t="shared" si="1"/>
        <v>ADEL Stevie-Lee Thompson (DEF) $308000</v>
      </c>
      <c r="G128" t="s">
        <v>238</v>
      </c>
      <c r="H128" s="21">
        <v>308000</v>
      </c>
      <c r="O128" t="s">
        <v>23</v>
      </c>
      <c r="P128" t="s">
        <v>330</v>
      </c>
      <c r="Q128" t="s">
        <v>75</v>
      </c>
      <c r="R128" t="s">
        <v>331</v>
      </c>
      <c r="S128" s="21">
        <v>126000</v>
      </c>
      <c r="T128" t="s">
        <v>805</v>
      </c>
    </row>
    <row r="129" spans="1:20">
      <c r="A129" t="s">
        <v>23</v>
      </c>
      <c r="B129" t="s">
        <v>99</v>
      </c>
      <c r="C129" t="s">
        <v>75</v>
      </c>
      <c r="F129" t="str">
        <f t="shared" si="1"/>
        <v>CARL Georgia Gee (MID / FWD) $308000</v>
      </c>
      <c r="G129" t="s">
        <v>351</v>
      </c>
      <c r="H129" s="21">
        <v>308000</v>
      </c>
      <c r="O129" t="s">
        <v>34</v>
      </c>
      <c r="P129" t="s">
        <v>422</v>
      </c>
      <c r="Q129" t="s">
        <v>70</v>
      </c>
      <c r="R129" t="s">
        <v>423</v>
      </c>
      <c r="S129" s="21">
        <v>124000</v>
      </c>
      <c r="T129" t="s">
        <v>830</v>
      </c>
    </row>
    <row r="130" spans="1:20">
      <c r="A130" t="s">
        <v>43</v>
      </c>
      <c r="B130" t="s">
        <v>127</v>
      </c>
      <c r="C130" t="s">
        <v>70</v>
      </c>
      <c r="F130" t="str">
        <f t="shared" si="1"/>
        <v>GWS Nicola Barr (MID) $308000</v>
      </c>
      <c r="G130" t="s">
        <v>500</v>
      </c>
      <c r="H130" s="21">
        <v>308000</v>
      </c>
      <c r="O130" t="s">
        <v>23</v>
      </c>
      <c r="P130" t="s">
        <v>104</v>
      </c>
      <c r="Q130" t="s">
        <v>70</v>
      </c>
      <c r="R130" t="s">
        <v>329</v>
      </c>
      <c r="S130" s="21">
        <v>121000</v>
      </c>
      <c r="T130" t="s">
        <v>804</v>
      </c>
    </row>
    <row r="131" spans="1:20">
      <c r="A131" t="s">
        <v>578</v>
      </c>
      <c r="B131" t="s">
        <v>53</v>
      </c>
      <c r="C131" t="s">
        <v>5</v>
      </c>
      <c r="F131" t="str">
        <f t="shared" si="1"/>
        <v>NMFC Jasmine Grierson (FWD / DEF) $308000</v>
      </c>
      <c r="G131" t="s">
        <v>589</v>
      </c>
      <c r="H131" s="21">
        <v>308000</v>
      </c>
      <c r="O131" t="s">
        <v>34</v>
      </c>
      <c r="P131" t="s">
        <v>100</v>
      </c>
      <c r="Q131" t="s">
        <v>70</v>
      </c>
      <c r="R131" t="s">
        <v>419</v>
      </c>
      <c r="S131" s="21">
        <v>121000</v>
      </c>
      <c r="T131" t="s">
        <v>829</v>
      </c>
    </row>
    <row r="132" spans="1:20">
      <c r="A132" t="s">
        <v>3</v>
      </c>
      <c r="B132" t="s">
        <v>71</v>
      </c>
      <c r="C132" t="s">
        <v>70</v>
      </c>
      <c r="F132" t="str">
        <f t="shared" ref="F132:F195" si="2">A132&amp;" "&amp;B132&amp;" ("&amp;C132&amp;")"&amp;" $"&amp;H132</f>
        <v>ADEL Eloise Jones (MID) $302500</v>
      </c>
      <c r="G132" t="s">
        <v>232</v>
      </c>
      <c r="H132" s="21">
        <v>302500</v>
      </c>
      <c r="O132" t="s">
        <v>3</v>
      </c>
      <c r="P132" t="s">
        <v>257</v>
      </c>
      <c r="Q132" t="s">
        <v>70</v>
      </c>
      <c r="R132" t="s">
        <v>258</v>
      </c>
      <c r="S132" s="21">
        <v>120000</v>
      </c>
      <c r="T132" t="s">
        <v>783</v>
      </c>
    </row>
    <row r="133" spans="1:20">
      <c r="A133" t="s">
        <v>270</v>
      </c>
      <c r="B133" t="s">
        <v>95</v>
      </c>
      <c r="C133" t="s">
        <v>70</v>
      </c>
      <c r="F133" t="str">
        <f t="shared" si="2"/>
        <v>BL Lauren Arnell (MID) $302500</v>
      </c>
      <c r="G133" t="s">
        <v>314</v>
      </c>
      <c r="H133" s="21">
        <v>302500</v>
      </c>
      <c r="O133" t="s">
        <v>270</v>
      </c>
      <c r="P133" t="s">
        <v>290</v>
      </c>
      <c r="Q133" t="s">
        <v>13</v>
      </c>
      <c r="R133" t="s">
        <v>291</v>
      </c>
      <c r="S133" s="21">
        <v>120000</v>
      </c>
      <c r="T133" t="s">
        <v>679</v>
      </c>
    </row>
    <row r="134" spans="1:20">
      <c r="A134" t="s">
        <v>28</v>
      </c>
      <c r="B134" t="s">
        <v>115</v>
      </c>
      <c r="C134" t="s">
        <v>75</v>
      </c>
      <c r="F134" t="str">
        <f t="shared" si="2"/>
        <v>COLL Emma Grant (MID / FWD) $302500</v>
      </c>
      <c r="G134" t="s">
        <v>358</v>
      </c>
      <c r="H134" s="21">
        <v>302500</v>
      </c>
      <c r="O134" t="s">
        <v>23</v>
      </c>
      <c r="P134" t="s">
        <v>317</v>
      </c>
      <c r="Q134" t="s">
        <v>13</v>
      </c>
      <c r="R134" t="s">
        <v>318</v>
      </c>
      <c r="S134" s="21">
        <v>120000</v>
      </c>
      <c r="T134" t="s">
        <v>687</v>
      </c>
    </row>
    <row r="135" spans="1:20">
      <c r="A135" t="s">
        <v>43</v>
      </c>
      <c r="B135" t="s">
        <v>48</v>
      </c>
      <c r="C135" t="s">
        <v>7</v>
      </c>
      <c r="F135" t="str">
        <f t="shared" si="2"/>
        <v>GWS Pepa Randall (DEF) $302500</v>
      </c>
      <c r="G135" t="s">
        <v>496</v>
      </c>
      <c r="H135" s="21">
        <v>302500</v>
      </c>
      <c r="O135" t="s">
        <v>28</v>
      </c>
      <c r="P135" t="s">
        <v>364</v>
      </c>
      <c r="Q135" t="s">
        <v>75</v>
      </c>
      <c r="R135" t="s">
        <v>365</v>
      </c>
      <c r="S135" s="21">
        <v>120000</v>
      </c>
      <c r="T135" t="s">
        <v>814</v>
      </c>
    </row>
    <row r="136" spans="1:20">
      <c r="A136" t="s">
        <v>23</v>
      </c>
      <c r="B136" t="s">
        <v>97</v>
      </c>
      <c r="C136" t="s">
        <v>70</v>
      </c>
      <c r="F136" t="str">
        <f t="shared" si="2"/>
        <v>CARL Lauren Brazzale (MID) $297000</v>
      </c>
      <c r="G136" t="s">
        <v>321</v>
      </c>
      <c r="H136" s="21">
        <v>297000</v>
      </c>
      <c r="O136" t="s">
        <v>34</v>
      </c>
      <c r="P136" t="s">
        <v>412</v>
      </c>
      <c r="Q136" t="s">
        <v>70</v>
      </c>
      <c r="R136" t="s">
        <v>413</v>
      </c>
      <c r="S136" s="21">
        <v>120000</v>
      </c>
      <c r="T136" t="s">
        <v>826</v>
      </c>
    </row>
    <row r="137" spans="1:20">
      <c r="A137" t="s">
        <v>59</v>
      </c>
      <c r="B137" t="s">
        <v>66</v>
      </c>
      <c r="C137" t="s">
        <v>64</v>
      </c>
      <c r="F137" t="str">
        <f t="shared" si="2"/>
        <v>WB Lauren Spark (RUC / DEF) $291500</v>
      </c>
      <c r="G137" t="s">
        <v>662</v>
      </c>
      <c r="H137" s="21">
        <v>291500</v>
      </c>
      <c r="O137" t="s">
        <v>442</v>
      </c>
      <c r="P137" t="s">
        <v>480</v>
      </c>
      <c r="Q137" t="s">
        <v>70</v>
      </c>
      <c r="R137" t="s">
        <v>481</v>
      </c>
      <c r="S137" s="21">
        <v>120000</v>
      </c>
      <c r="T137" t="s">
        <v>843</v>
      </c>
    </row>
    <row r="138" spans="1:20">
      <c r="A138" t="s">
        <v>34</v>
      </c>
      <c r="B138" t="s">
        <v>37</v>
      </c>
      <c r="C138" t="s">
        <v>13</v>
      </c>
      <c r="F138" t="str">
        <f t="shared" si="2"/>
        <v>FRE Cassie Davidson (MID / DEF) $286000</v>
      </c>
      <c r="G138" t="s">
        <v>403</v>
      </c>
      <c r="H138" s="21">
        <v>286000</v>
      </c>
      <c r="O138" t="s">
        <v>43</v>
      </c>
      <c r="P138" t="s">
        <v>509</v>
      </c>
      <c r="Q138" t="s">
        <v>70</v>
      </c>
      <c r="R138" t="s">
        <v>510</v>
      </c>
      <c r="S138" s="21">
        <v>120000</v>
      </c>
      <c r="T138" t="s">
        <v>851</v>
      </c>
    </row>
    <row r="139" spans="1:20">
      <c r="A139" t="s">
        <v>34</v>
      </c>
      <c r="B139" t="s">
        <v>197</v>
      </c>
      <c r="C139" t="s">
        <v>179</v>
      </c>
      <c r="F139" t="str">
        <f t="shared" si="2"/>
        <v>FRE Ashley Sharp (FWD) $286000</v>
      </c>
      <c r="G139" t="s">
        <v>404</v>
      </c>
      <c r="H139" s="21">
        <v>286000</v>
      </c>
      <c r="O139" t="s">
        <v>43</v>
      </c>
      <c r="P139" t="s">
        <v>511</v>
      </c>
      <c r="Q139" t="s">
        <v>70</v>
      </c>
      <c r="R139" t="s">
        <v>512</v>
      </c>
      <c r="S139" s="21">
        <v>120000</v>
      </c>
      <c r="T139" t="s">
        <v>852</v>
      </c>
    </row>
    <row r="140" spans="1:20">
      <c r="A140" t="s">
        <v>43</v>
      </c>
      <c r="B140" t="s">
        <v>128</v>
      </c>
      <c r="C140" t="s">
        <v>70</v>
      </c>
      <c r="F140" t="str">
        <f t="shared" si="2"/>
        <v>GWS Maddy Collier (MID) $286000</v>
      </c>
      <c r="G140" t="s">
        <v>497</v>
      </c>
      <c r="H140" s="21">
        <v>286000</v>
      </c>
      <c r="O140" t="s">
        <v>50</v>
      </c>
      <c r="P140" t="s">
        <v>570</v>
      </c>
      <c r="Q140" t="s">
        <v>75</v>
      </c>
      <c r="R140" t="s">
        <v>571</v>
      </c>
      <c r="S140" s="21">
        <v>120000</v>
      </c>
      <c r="T140" t="s">
        <v>868</v>
      </c>
    </row>
    <row r="141" spans="1:20">
      <c r="A141" t="s">
        <v>43</v>
      </c>
      <c r="B141" t="s">
        <v>533</v>
      </c>
      <c r="C141" t="s">
        <v>7</v>
      </c>
      <c r="F141" t="str">
        <f t="shared" si="2"/>
        <v>GWS Tanya Hetherington (DEF) $286000</v>
      </c>
      <c r="G141" t="s">
        <v>534</v>
      </c>
      <c r="H141" s="21">
        <v>286000</v>
      </c>
      <c r="O141" t="s">
        <v>578</v>
      </c>
      <c r="P141" t="s">
        <v>609</v>
      </c>
      <c r="Q141" t="s">
        <v>13</v>
      </c>
      <c r="R141" t="s">
        <v>610</v>
      </c>
      <c r="S141" s="21">
        <v>120000</v>
      </c>
      <c r="T141" t="s">
        <v>755</v>
      </c>
    </row>
    <row r="142" spans="1:20">
      <c r="A142" t="s">
        <v>50</v>
      </c>
      <c r="B142" t="s">
        <v>140</v>
      </c>
      <c r="C142" t="s">
        <v>70</v>
      </c>
      <c r="F142" t="str">
        <f t="shared" si="2"/>
        <v>MELB Lily Mithen (MID) $286000</v>
      </c>
      <c r="G142" t="s">
        <v>573</v>
      </c>
      <c r="H142" s="21">
        <v>286000</v>
      </c>
      <c r="O142" t="s">
        <v>442</v>
      </c>
      <c r="P142" t="s">
        <v>105</v>
      </c>
      <c r="Q142" t="s">
        <v>70</v>
      </c>
      <c r="R142" t="s">
        <v>490</v>
      </c>
      <c r="S142" s="21">
        <v>110000</v>
      </c>
      <c r="T142" t="s">
        <v>846</v>
      </c>
    </row>
    <row r="143" spans="1:20">
      <c r="A143" t="s">
        <v>34</v>
      </c>
      <c r="B143" t="s">
        <v>36</v>
      </c>
      <c r="C143" t="s">
        <v>7</v>
      </c>
      <c r="F143" t="str">
        <f t="shared" si="2"/>
        <v>FRE Tayla Bresland (DEF) $275000</v>
      </c>
      <c r="G143" t="s">
        <v>405</v>
      </c>
      <c r="H143" s="21">
        <v>275000</v>
      </c>
      <c r="O143" t="s">
        <v>3</v>
      </c>
      <c r="P143" t="s">
        <v>261</v>
      </c>
      <c r="Q143" t="s">
        <v>70</v>
      </c>
      <c r="R143" t="s">
        <v>262</v>
      </c>
      <c r="S143" s="21">
        <v>100000</v>
      </c>
      <c r="T143" t="s">
        <v>784</v>
      </c>
    </row>
    <row r="144" spans="1:20">
      <c r="A144" t="s">
        <v>59</v>
      </c>
      <c r="B144" t="s">
        <v>210</v>
      </c>
      <c r="C144" t="s">
        <v>179</v>
      </c>
      <c r="F144" t="str">
        <f t="shared" si="2"/>
        <v>WB Naomi Ferres (FWD) $269500</v>
      </c>
      <c r="G144" t="s">
        <v>643</v>
      </c>
      <c r="H144" s="21">
        <v>269500</v>
      </c>
      <c r="O144" t="s">
        <v>270</v>
      </c>
      <c r="P144" t="s">
        <v>86</v>
      </c>
      <c r="Q144" t="s">
        <v>70</v>
      </c>
      <c r="R144" t="s">
        <v>286</v>
      </c>
      <c r="S144" s="21">
        <v>100000</v>
      </c>
      <c r="T144" t="s">
        <v>792</v>
      </c>
    </row>
    <row r="145" spans="1:20">
      <c r="A145" t="s">
        <v>59</v>
      </c>
      <c r="B145" t="s">
        <v>61</v>
      </c>
      <c r="C145" t="s">
        <v>13</v>
      </c>
      <c r="F145" t="str">
        <f t="shared" si="2"/>
        <v>WB Nicole Callinan (MID / DEF) $269500</v>
      </c>
      <c r="G145" t="s">
        <v>657</v>
      </c>
      <c r="H145" s="21">
        <v>269500</v>
      </c>
      <c r="O145" t="s">
        <v>270</v>
      </c>
      <c r="P145" t="s">
        <v>287</v>
      </c>
      <c r="Q145" t="s">
        <v>13</v>
      </c>
      <c r="R145" t="s">
        <v>288</v>
      </c>
      <c r="S145" s="21">
        <v>100000</v>
      </c>
      <c r="T145" t="s">
        <v>677</v>
      </c>
    </row>
    <row r="146" spans="1:20">
      <c r="A146" t="s">
        <v>3</v>
      </c>
      <c r="B146" t="s">
        <v>106</v>
      </c>
      <c r="C146" t="s">
        <v>70</v>
      </c>
      <c r="F146" t="str">
        <f t="shared" si="2"/>
        <v>ADEL Sophie Li (MID) $264000</v>
      </c>
      <c r="G146" t="s">
        <v>249</v>
      </c>
      <c r="H146" s="21">
        <v>264000</v>
      </c>
      <c r="O146" t="s">
        <v>270</v>
      </c>
      <c r="P146" t="s">
        <v>15</v>
      </c>
      <c r="Q146" t="s">
        <v>13</v>
      </c>
      <c r="R146" t="s">
        <v>289</v>
      </c>
      <c r="S146" s="21">
        <v>100000</v>
      </c>
      <c r="T146" t="s">
        <v>678</v>
      </c>
    </row>
    <row r="147" spans="1:20">
      <c r="A147" t="s">
        <v>3</v>
      </c>
      <c r="B147" t="s">
        <v>181</v>
      </c>
      <c r="C147" t="s">
        <v>179</v>
      </c>
      <c r="F147" t="str">
        <f t="shared" si="2"/>
        <v>ADEL Sarah Perkins (FWD) $264000</v>
      </c>
      <c r="G147" t="s">
        <v>265</v>
      </c>
      <c r="H147" s="21">
        <v>264000</v>
      </c>
      <c r="O147" t="s">
        <v>270</v>
      </c>
      <c r="P147" t="s">
        <v>301</v>
      </c>
      <c r="Q147" t="s">
        <v>75</v>
      </c>
      <c r="R147" t="s">
        <v>302</v>
      </c>
      <c r="S147" s="21">
        <v>100000</v>
      </c>
      <c r="T147" t="s">
        <v>793</v>
      </c>
    </row>
    <row r="148" spans="1:20">
      <c r="A148" t="s">
        <v>28</v>
      </c>
      <c r="B148" t="s">
        <v>33</v>
      </c>
      <c r="C148" t="s">
        <v>7</v>
      </c>
      <c r="F148" t="str">
        <f t="shared" si="2"/>
        <v>COLL Iilish Ross (DEF) $264000</v>
      </c>
      <c r="G148" t="s">
        <v>370</v>
      </c>
      <c r="H148" s="21">
        <v>264000</v>
      </c>
      <c r="O148" t="s">
        <v>23</v>
      </c>
      <c r="P148" t="s">
        <v>338</v>
      </c>
      <c r="Q148" t="s">
        <v>13</v>
      </c>
      <c r="R148" t="s">
        <v>339</v>
      </c>
      <c r="S148" s="21">
        <v>100000</v>
      </c>
      <c r="T148" t="s">
        <v>690</v>
      </c>
    </row>
    <row r="149" spans="1:20">
      <c r="A149" t="s">
        <v>34</v>
      </c>
      <c r="B149" t="s">
        <v>123</v>
      </c>
      <c r="C149" t="s">
        <v>70</v>
      </c>
      <c r="F149" t="str">
        <f t="shared" si="2"/>
        <v>FRE Evangeline Gooch (MID) $264000</v>
      </c>
      <c r="G149" t="s">
        <v>417</v>
      </c>
      <c r="H149" s="21">
        <v>264000</v>
      </c>
      <c r="O149" t="s">
        <v>28</v>
      </c>
      <c r="P149" t="s">
        <v>30</v>
      </c>
      <c r="Q149" t="s">
        <v>13</v>
      </c>
      <c r="R149" t="s">
        <v>371</v>
      </c>
      <c r="S149" s="21">
        <v>100000</v>
      </c>
      <c r="T149" t="s">
        <v>699</v>
      </c>
    </row>
    <row r="150" spans="1:20">
      <c r="A150" t="s">
        <v>43</v>
      </c>
      <c r="B150" t="s">
        <v>49</v>
      </c>
      <c r="C150" t="s">
        <v>7</v>
      </c>
      <c r="F150" t="str">
        <f t="shared" si="2"/>
        <v>GWS Renee Tomkins (DEF) $264000</v>
      </c>
      <c r="G150" t="s">
        <v>503</v>
      </c>
      <c r="H150" s="21">
        <v>264000</v>
      </c>
      <c r="O150" t="s">
        <v>28</v>
      </c>
      <c r="P150" t="s">
        <v>389</v>
      </c>
      <c r="Q150" t="s">
        <v>13</v>
      </c>
      <c r="R150" t="s">
        <v>390</v>
      </c>
      <c r="S150" s="21">
        <v>100000</v>
      </c>
      <c r="T150" t="s">
        <v>701</v>
      </c>
    </row>
    <row r="151" spans="1:20">
      <c r="A151" t="s">
        <v>270</v>
      </c>
      <c r="B151" t="s">
        <v>17</v>
      </c>
      <c r="C151" t="s">
        <v>13</v>
      </c>
      <c r="F151" t="str">
        <f t="shared" si="2"/>
        <v>BL Arianna Clarke (MID / DEF) $258500</v>
      </c>
      <c r="G151" t="s">
        <v>282</v>
      </c>
      <c r="H151" s="21">
        <v>258500</v>
      </c>
      <c r="O151" t="s">
        <v>34</v>
      </c>
      <c r="P151" t="s">
        <v>120</v>
      </c>
      <c r="Q151" t="s">
        <v>70</v>
      </c>
      <c r="R151" t="s">
        <v>434</v>
      </c>
      <c r="S151" s="21">
        <v>100000</v>
      </c>
      <c r="T151" t="s">
        <v>832</v>
      </c>
    </row>
    <row r="152" spans="1:20">
      <c r="A152" t="s">
        <v>23</v>
      </c>
      <c r="B152" t="s">
        <v>110</v>
      </c>
      <c r="C152" t="s">
        <v>70</v>
      </c>
      <c r="F152" t="str">
        <f t="shared" si="2"/>
        <v>CARL Courtney Webb (MID) $258500</v>
      </c>
      <c r="G152" t="s">
        <v>328</v>
      </c>
      <c r="H152" s="21">
        <v>258500</v>
      </c>
      <c r="O152" t="s">
        <v>43</v>
      </c>
      <c r="P152" t="s">
        <v>136</v>
      </c>
      <c r="Q152" t="s">
        <v>70</v>
      </c>
      <c r="R152" t="s">
        <v>517</v>
      </c>
      <c r="S152" s="21">
        <v>100000</v>
      </c>
      <c r="T152" t="s">
        <v>854</v>
      </c>
    </row>
    <row r="153" spans="1:20">
      <c r="A153" t="s">
        <v>28</v>
      </c>
      <c r="B153" t="s">
        <v>114</v>
      </c>
      <c r="C153" t="s">
        <v>75</v>
      </c>
      <c r="F153" t="str">
        <f t="shared" si="2"/>
        <v>COLL Sophie Casey (MID / FWD) $258500</v>
      </c>
      <c r="G153" t="s">
        <v>368</v>
      </c>
      <c r="H153" s="21">
        <v>258500</v>
      </c>
      <c r="O153" t="s">
        <v>50</v>
      </c>
      <c r="P153" t="s">
        <v>564</v>
      </c>
      <c r="Q153" t="s">
        <v>13</v>
      </c>
      <c r="R153" t="s">
        <v>565</v>
      </c>
      <c r="S153" s="21">
        <v>100000</v>
      </c>
      <c r="T153" t="s">
        <v>748</v>
      </c>
    </row>
    <row r="154" spans="1:20">
      <c r="A154" t="s">
        <v>34</v>
      </c>
      <c r="B154" t="s">
        <v>42</v>
      </c>
      <c r="C154" t="s">
        <v>7</v>
      </c>
      <c r="F154" t="str">
        <f t="shared" si="2"/>
        <v>FRE Alex Williams (DEF) $258500</v>
      </c>
      <c r="G154" t="s">
        <v>406</v>
      </c>
      <c r="H154" s="21">
        <v>258500</v>
      </c>
      <c r="O154" t="s">
        <v>50</v>
      </c>
      <c r="P154" t="s">
        <v>568</v>
      </c>
      <c r="Q154" t="s">
        <v>75</v>
      </c>
      <c r="R154" t="s">
        <v>569</v>
      </c>
      <c r="S154" s="21">
        <v>100000</v>
      </c>
      <c r="T154" t="s">
        <v>867</v>
      </c>
    </row>
    <row r="155" spans="1:20">
      <c r="A155" t="s">
        <v>3</v>
      </c>
      <c r="B155" t="s">
        <v>80</v>
      </c>
      <c r="C155" t="s">
        <v>75</v>
      </c>
      <c r="F155" t="str">
        <f t="shared" si="2"/>
        <v>ADEL Jessica Sedunary (MID / FWD) $253000</v>
      </c>
      <c r="G155" t="s">
        <v>231</v>
      </c>
      <c r="H155" s="21">
        <v>253000</v>
      </c>
      <c r="O155" t="s">
        <v>578</v>
      </c>
      <c r="P155" t="s">
        <v>595</v>
      </c>
      <c r="Q155" t="s">
        <v>75</v>
      </c>
      <c r="R155" t="s">
        <v>596</v>
      </c>
      <c r="S155" s="21">
        <v>100000</v>
      </c>
      <c r="T155" t="s">
        <v>880</v>
      </c>
    </row>
    <row r="156" spans="1:20">
      <c r="A156" t="s">
        <v>43</v>
      </c>
      <c r="B156" t="s">
        <v>132</v>
      </c>
      <c r="C156" t="s">
        <v>75</v>
      </c>
      <c r="F156" t="str">
        <f t="shared" si="2"/>
        <v>GWS Jodie Hicks (MID / FWD) $253000</v>
      </c>
      <c r="G156" t="s">
        <v>495</v>
      </c>
      <c r="H156" s="21">
        <v>253000</v>
      </c>
      <c r="O156" t="s">
        <v>578</v>
      </c>
      <c r="P156" t="s">
        <v>601</v>
      </c>
      <c r="Q156" t="s">
        <v>13</v>
      </c>
      <c r="R156" t="s">
        <v>602</v>
      </c>
      <c r="S156" s="21">
        <v>100000</v>
      </c>
      <c r="T156" t="s">
        <v>754</v>
      </c>
    </row>
    <row r="157" spans="1:20">
      <c r="A157" t="s">
        <v>3</v>
      </c>
      <c r="B157" t="s">
        <v>180</v>
      </c>
      <c r="C157" t="s">
        <v>179</v>
      </c>
      <c r="F157" t="str">
        <f t="shared" si="2"/>
        <v>ADEL Jasmyn Hewett (FWD) $242000</v>
      </c>
      <c r="G157" t="s">
        <v>256</v>
      </c>
      <c r="H157" s="21">
        <v>242000</v>
      </c>
      <c r="O157" t="s">
        <v>59</v>
      </c>
      <c r="P157" t="s">
        <v>652</v>
      </c>
      <c r="Q157" t="s">
        <v>13</v>
      </c>
      <c r="R157" t="s">
        <v>653</v>
      </c>
      <c r="S157" s="21">
        <v>100000</v>
      </c>
      <c r="T157" t="s">
        <v>767</v>
      </c>
    </row>
    <row r="158" spans="1:20">
      <c r="A158" t="s">
        <v>442</v>
      </c>
      <c r="B158" t="s">
        <v>58</v>
      </c>
      <c r="C158" t="s">
        <v>7</v>
      </c>
      <c r="F158" t="str">
        <f t="shared" si="2"/>
        <v>GEEL Anna Teague (DEF) $242000</v>
      </c>
      <c r="G158" t="s">
        <v>467</v>
      </c>
      <c r="H158" s="21">
        <v>242000</v>
      </c>
    </row>
    <row r="159" spans="1:20">
      <c r="A159" t="s">
        <v>50</v>
      </c>
      <c r="B159" t="s">
        <v>144</v>
      </c>
      <c r="C159" t="s">
        <v>70</v>
      </c>
      <c r="F159" t="str">
        <f t="shared" si="2"/>
        <v>MELB Catherine Phillips (MID) $242000</v>
      </c>
      <c r="G159" t="s">
        <v>551</v>
      </c>
      <c r="H159" s="21">
        <v>242000</v>
      </c>
    </row>
    <row r="160" spans="1:20">
      <c r="A160" t="s">
        <v>43</v>
      </c>
      <c r="B160" t="s">
        <v>200</v>
      </c>
      <c r="C160" t="s">
        <v>179</v>
      </c>
      <c r="F160" t="str">
        <f t="shared" si="2"/>
        <v>GWS Aimee Schmidt (FWD) $236500</v>
      </c>
      <c r="G160" t="s">
        <v>498</v>
      </c>
      <c r="H160" s="21">
        <v>236500</v>
      </c>
    </row>
    <row r="161" spans="1:8">
      <c r="A161" t="s">
        <v>50</v>
      </c>
      <c r="B161" t="s">
        <v>145</v>
      </c>
      <c r="C161" t="s">
        <v>70</v>
      </c>
      <c r="F161" t="str">
        <f t="shared" si="2"/>
        <v>MELB Claudia Whitfort (MID) $236500</v>
      </c>
      <c r="G161" t="s">
        <v>563</v>
      </c>
      <c r="H161" s="21">
        <v>236500</v>
      </c>
    </row>
    <row r="162" spans="1:8">
      <c r="A162" t="s">
        <v>59</v>
      </c>
      <c r="B162" t="s">
        <v>208</v>
      </c>
      <c r="C162" t="s">
        <v>179</v>
      </c>
      <c r="F162" t="str">
        <f t="shared" si="2"/>
        <v>WB Deanna Berry (FWD) $236500</v>
      </c>
      <c r="G162" t="s">
        <v>661</v>
      </c>
      <c r="H162" s="21">
        <v>236500</v>
      </c>
    </row>
    <row r="163" spans="1:8">
      <c r="A163" t="s">
        <v>3</v>
      </c>
      <c r="B163" t="s">
        <v>79</v>
      </c>
      <c r="C163" t="s">
        <v>70</v>
      </c>
      <c r="F163" t="str">
        <f t="shared" si="2"/>
        <v>ADEL Sally Riley (MID) $231000</v>
      </c>
      <c r="G163" t="s">
        <v>237</v>
      </c>
      <c r="H163" s="21">
        <v>231000</v>
      </c>
    </row>
    <row r="164" spans="1:8">
      <c r="A164" t="s">
        <v>270</v>
      </c>
      <c r="B164" t="s">
        <v>90</v>
      </c>
      <c r="C164" t="s">
        <v>70</v>
      </c>
      <c r="F164" t="str">
        <f t="shared" si="2"/>
        <v>BL Kate McCarthy (MID) $231000</v>
      </c>
      <c r="G164" t="s">
        <v>277</v>
      </c>
      <c r="H164" s="21">
        <v>231000</v>
      </c>
    </row>
    <row r="165" spans="1:8">
      <c r="A165" t="s">
        <v>28</v>
      </c>
      <c r="B165" t="s">
        <v>165</v>
      </c>
      <c r="C165" t="s">
        <v>159</v>
      </c>
      <c r="F165" t="str">
        <f t="shared" si="2"/>
        <v>COLL Eliza Hynes (RUC / FWD) $220000</v>
      </c>
      <c r="G165" t="s">
        <v>373</v>
      </c>
      <c r="H165" s="21">
        <v>220000</v>
      </c>
    </row>
    <row r="166" spans="1:8">
      <c r="A166" t="s">
        <v>59</v>
      </c>
      <c r="B166" t="s">
        <v>68</v>
      </c>
      <c r="C166" t="s">
        <v>7</v>
      </c>
      <c r="F166" t="str">
        <f t="shared" si="2"/>
        <v>WB Hayley Wildes (DEF) $220000</v>
      </c>
      <c r="G166" t="s">
        <v>628</v>
      </c>
      <c r="H166" s="21">
        <v>220000</v>
      </c>
    </row>
    <row r="167" spans="1:8">
      <c r="A167" t="s">
        <v>3</v>
      </c>
      <c r="B167" t="s">
        <v>130</v>
      </c>
      <c r="C167" t="s">
        <v>70</v>
      </c>
      <c r="F167" t="str">
        <f t="shared" si="2"/>
        <v>ADEL Renee Forth (MID) $214500</v>
      </c>
      <c r="G167" t="s">
        <v>267</v>
      </c>
      <c r="H167" s="21">
        <v>214500</v>
      </c>
    </row>
    <row r="168" spans="1:8">
      <c r="A168" t="s">
        <v>34</v>
      </c>
      <c r="B168" t="s">
        <v>39</v>
      </c>
      <c r="C168" t="s">
        <v>13</v>
      </c>
      <c r="F168" t="str">
        <f t="shared" si="2"/>
        <v>FRE Leah Mascall (MID / DEF) $214500</v>
      </c>
      <c r="G168" t="s">
        <v>400</v>
      </c>
      <c r="H168" s="21">
        <v>214500</v>
      </c>
    </row>
    <row r="169" spans="1:8">
      <c r="A169" t="s">
        <v>50</v>
      </c>
      <c r="B169" t="s">
        <v>55</v>
      </c>
      <c r="C169" t="s">
        <v>7</v>
      </c>
      <c r="F169" t="str">
        <f t="shared" si="2"/>
        <v>MELB Brooke Patterson (DEF) $214500</v>
      </c>
      <c r="G169" t="s">
        <v>552</v>
      </c>
      <c r="H169" s="21">
        <v>214500</v>
      </c>
    </row>
    <row r="170" spans="1:8">
      <c r="A170" t="s">
        <v>578</v>
      </c>
      <c r="B170" t="s">
        <v>146</v>
      </c>
      <c r="C170" t="s">
        <v>75</v>
      </c>
      <c r="F170" t="str">
        <f t="shared" si="2"/>
        <v>NMFC Daria Bannister (MID / FWD) $214500</v>
      </c>
      <c r="G170" t="s">
        <v>585</v>
      </c>
      <c r="H170" s="21">
        <v>214500</v>
      </c>
    </row>
    <row r="171" spans="1:8">
      <c r="A171" t="s">
        <v>23</v>
      </c>
      <c r="B171" t="s">
        <v>109</v>
      </c>
      <c r="C171" t="s">
        <v>70</v>
      </c>
      <c r="F171" t="str">
        <f t="shared" si="2"/>
        <v>CARL Natalie Plane (MID) $209000</v>
      </c>
      <c r="G171" t="s">
        <v>326</v>
      </c>
      <c r="H171" s="21">
        <v>209000</v>
      </c>
    </row>
    <row r="172" spans="1:8">
      <c r="A172" t="s">
        <v>28</v>
      </c>
      <c r="B172" t="s">
        <v>374</v>
      </c>
      <c r="C172" t="s">
        <v>70</v>
      </c>
      <c r="F172" t="str">
        <f t="shared" si="2"/>
        <v>COLL Georgie Parker (MID) $209000</v>
      </c>
      <c r="G172" t="s">
        <v>375</v>
      </c>
      <c r="H172" s="21">
        <v>209000</v>
      </c>
    </row>
    <row r="173" spans="1:8">
      <c r="A173" t="s">
        <v>442</v>
      </c>
      <c r="B173" t="s">
        <v>441</v>
      </c>
      <c r="C173" t="s">
        <v>7</v>
      </c>
      <c r="F173" t="str">
        <f t="shared" si="2"/>
        <v>GEEL Mia-Rae Clifford (DEF) $200000</v>
      </c>
      <c r="G173" t="s">
        <v>443</v>
      </c>
      <c r="H173" s="21">
        <v>200000</v>
      </c>
    </row>
    <row r="174" spans="1:8">
      <c r="A174" t="s">
        <v>442</v>
      </c>
      <c r="B174" t="s">
        <v>444</v>
      </c>
      <c r="C174" t="s">
        <v>75</v>
      </c>
      <c r="F174" t="str">
        <f t="shared" si="2"/>
        <v>GEEL Kate Darby (MID / FWD) $200000</v>
      </c>
      <c r="G174" t="s">
        <v>445</v>
      </c>
      <c r="H174" s="21">
        <v>200000</v>
      </c>
    </row>
    <row r="175" spans="1:8">
      <c r="A175" t="s">
        <v>442</v>
      </c>
      <c r="B175" t="s">
        <v>446</v>
      </c>
      <c r="C175" t="s">
        <v>7</v>
      </c>
      <c r="F175" t="str">
        <f t="shared" si="2"/>
        <v>GEEL Hayley Trevean (DEF) $200000</v>
      </c>
      <c r="G175" t="s">
        <v>447</v>
      </c>
      <c r="H175" s="21">
        <v>200000</v>
      </c>
    </row>
    <row r="176" spans="1:8">
      <c r="A176" t="s">
        <v>442</v>
      </c>
      <c r="B176" t="s">
        <v>450</v>
      </c>
      <c r="C176" t="s">
        <v>179</v>
      </c>
      <c r="F176" t="str">
        <f t="shared" si="2"/>
        <v>GEEL Jordan Ivey (FWD) $200000</v>
      </c>
      <c r="G176" t="s">
        <v>451</v>
      </c>
      <c r="H176" s="21">
        <v>200000</v>
      </c>
    </row>
    <row r="177" spans="1:8">
      <c r="A177" t="s">
        <v>442</v>
      </c>
      <c r="B177" t="s">
        <v>462</v>
      </c>
      <c r="C177" t="s">
        <v>70</v>
      </c>
      <c r="F177" t="str">
        <f t="shared" si="2"/>
        <v>GEEL Nina Morrison (MID) $200000</v>
      </c>
      <c r="G177" t="s">
        <v>463</v>
      </c>
      <c r="H177" s="21">
        <v>200000</v>
      </c>
    </row>
    <row r="178" spans="1:8">
      <c r="A178" t="s">
        <v>442</v>
      </c>
      <c r="B178" t="s">
        <v>468</v>
      </c>
      <c r="C178" t="s">
        <v>70</v>
      </c>
      <c r="F178" t="str">
        <f t="shared" si="2"/>
        <v>GEEL Renee Garing (MID) $200000</v>
      </c>
      <c r="G178" t="s">
        <v>469</v>
      </c>
      <c r="H178" s="21">
        <v>200000</v>
      </c>
    </row>
    <row r="179" spans="1:8">
      <c r="A179" t="s">
        <v>442</v>
      </c>
      <c r="B179" t="s">
        <v>472</v>
      </c>
      <c r="C179" t="s">
        <v>179</v>
      </c>
      <c r="F179" t="str">
        <f t="shared" si="2"/>
        <v>GEEL Danielle Orr (FWD) $200000</v>
      </c>
      <c r="G179" t="s">
        <v>473</v>
      </c>
      <c r="H179" s="21">
        <v>200000</v>
      </c>
    </row>
    <row r="180" spans="1:8">
      <c r="A180" t="s">
        <v>442</v>
      </c>
      <c r="B180" t="s">
        <v>474</v>
      </c>
      <c r="C180" t="s">
        <v>70</v>
      </c>
      <c r="F180" t="str">
        <f t="shared" si="2"/>
        <v>GEEL Cassie Blakeway (MID) $200000</v>
      </c>
      <c r="G180" t="s">
        <v>475</v>
      </c>
      <c r="H180" s="21">
        <v>200000</v>
      </c>
    </row>
    <row r="181" spans="1:8">
      <c r="A181" t="s">
        <v>442</v>
      </c>
      <c r="B181" t="s">
        <v>476</v>
      </c>
      <c r="C181" t="s">
        <v>70</v>
      </c>
      <c r="F181" t="str">
        <f t="shared" si="2"/>
        <v>GEEL Hannah Burchell (MID) $200000</v>
      </c>
      <c r="G181" t="s">
        <v>477</v>
      </c>
      <c r="H181" s="21">
        <v>200000</v>
      </c>
    </row>
    <row r="182" spans="1:8">
      <c r="A182" t="s">
        <v>442</v>
      </c>
      <c r="B182" t="s">
        <v>482</v>
      </c>
      <c r="C182" t="s">
        <v>70</v>
      </c>
      <c r="F182" t="str">
        <f t="shared" si="2"/>
        <v>GEEL Julia Crockett-Grills (MID) $200000</v>
      </c>
      <c r="G182" t="s">
        <v>483</v>
      </c>
      <c r="H182" s="21">
        <v>200000</v>
      </c>
    </row>
    <row r="183" spans="1:8">
      <c r="A183" t="s">
        <v>442</v>
      </c>
      <c r="B183" t="s">
        <v>486</v>
      </c>
      <c r="C183" t="s">
        <v>7</v>
      </c>
      <c r="F183" t="str">
        <f t="shared" si="2"/>
        <v>GEEL Rebecca Goring (DEF) $200000</v>
      </c>
      <c r="G183" t="s">
        <v>487</v>
      </c>
      <c r="H183" s="21">
        <v>200000</v>
      </c>
    </row>
    <row r="184" spans="1:8">
      <c r="A184" t="s">
        <v>50</v>
      </c>
      <c r="B184" t="s">
        <v>566</v>
      </c>
      <c r="C184" t="s">
        <v>7</v>
      </c>
      <c r="F184" t="str">
        <f t="shared" si="2"/>
        <v>MELB Casey Sheriff (DEF) $200000</v>
      </c>
      <c r="G184" t="s">
        <v>567</v>
      </c>
      <c r="H184" s="21">
        <v>200000</v>
      </c>
    </row>
    <row r="185" spans="1:8">
      <c r="A185" t="s">
        <v>578</v>
      </c>
      <c r="B185" t="s">
        <v>583</v>
      </c>
      <c r="C185" t="s">
        <v>70</v>
      </c>
      <c r="F185" t="str">
        <f t="shared" si="2"/>
        <v>NMFC Jessica Trend (MID) $200000</v>
      </c>
      <c r="G185" t="s">
        <v>584</v>
      </c>
      <c r="H185" s="21">
        <v>200000</v>
      </c>
    </row>
    <row r="186" spans="1:8">
      <c r="A186" t="s">
        <v>578</v>
      </c>
      <c r="B186" t="s">
        <v>597</v>
      </c>
      <c r="C186" t="s">
        <v>75</v>
      </c>
      <c r="F186" t="str">
        <f t="shared" si="2"/>
        <v>NMFC Ashleigh Riddell (MID / FWD) $200000</v>
      </c>
      <c r="G186" t="s">
        <v>598</v>
      </c>
      <c r="H186" s="21">
        <v>200000</v>
      </c>
    </row>
    <row r="187" spans="1:8">
      <c r="A187" t="s">
        <v>578</v>
      </c>
      <c r="B187" t="s">
        <v>599</v>
      </c>
      <c r="C187" t="s">
        <v>307</v>
      </c>
      <c r="F187" t="str">
        <f t="shared" si="2"/>
        <v>NMFC Taylor Mesiti (DEF / FWD) $200000</v>
      </c>
      <c r="G187" t="s">
        <v>600</v>
      </c>
      <c r="H187" s="21">
        <v>200000</v>
      </c>
    </row>
    <row r="188" spans="1:8">
      <c r="A188" t="s">
        <v>578</v>
      </c>
      <c r="B188" t="s">
        <v>603</v>
      </c>
      <c r="C188" t="s">
        <v>70</v>
      </c>
      <c r="F188" t="str">
        <f t="shared" si="2"/>
        <v>NMFC Alison Drennan (MID) $200000</v>
      </c>
      <c r="G188" t="s">
        <v>604</v>
      </c>
      <c r="H188" s="21">
        <v>200000</v>
      </c>
    </row>
    <row r="189" spans="1:8">
      <c r="A189" t="s">
        <v>578</v>
      </c>
      <c r="B189" t="s">
        <v>611</v>
      </c>
      <c r="C189" t="s">
        <v>13</v>
      </c>
      <c r="F189" t="str">
        <f t="shared" si="2"/>
        <v>NMFC Elisha King (MID / DEF) $200000</v>
      </c>
      <c r="G189" t="s">
        <v>612</v>
      </c>
      <c r="H189" s="21">
        <v>200000</v>
      </c>
    </row>
    <row r="190" spans="1:8">
      <c r="A190" t="s">
        <v>578</v>
      </c>
      <c r="B190" t="s">
        <v>613</v>
      </c>
      <c r="C190" t="s">
        <v>75</v>
      </c>
      <c r="F190" t="str">
        <f t="shared" si="2"/>
        <v>NMFC Georgia Nanscawen (MID / FWD) $200000</v>
      </c>
      <c r="G190" t="s">
        <v>614</v>
      </c>
      <c r="H190" s="21">
        <v>200000</v>
      </c>
    </row>
    <row r="191" spans="1:8">
      <c r="A191" t="s">
        <v>578</v>
      </c>
      <c r="B191" t="s">
        <v>615</v>
      </c>
      <c r="C191" t="s">
        <v>70</v>
      </c>
      <c r="F191" t="str">
        <f t="shared" si="2"/>
        <v>NMFC Maddison Smith (MID) $200000</v>
      </c>
      <c r="G191" t="s">
        <v>616</v>
      </c>
      <c r="H191" s="21">
        <v>200000</v>
      </c>
    </row>
    <row r="192" spans="1:8">
      <c r="A192" t="s">
        <v>442</v>
      </c>
      <c r="B192" t="s">
        <v>452</v>
      </c>
      <c r="C192" t="s">
        <v>75</v>
      </c>
      <c r="F192" t="str">
        <f t="shared" si="2"/>
        <v>GEEL Sophie Van De Heuvel (MID / FWD) $198000</v>
      </c>
      <c r="G192" t="s">
        <v>453</v>
      </c>
      <c r="H192" s="21">
        <v>198000</v>
      </c>
    </row>
    <row r="193" spans="1:8">
      <c r="A193" t="s">
        <v>23</v>
      </c>
      <c r="B193" t="s">
        <v>334</v>
      </c>
      <c r="C193" t="s">
        <v>70</v>
      </c>
      <c r="F193" t="str">
        <f t="shared" si="2"/>
        <v>CARL Madison Prespakis (MID) $196000</v>
      </c>
      <c r="G193" t="s">
        <v>335</v>
      </c>
      <c r="H193" s="21">
        <v>196000</v>
      </c>
    </row>
    <row r="194" spans="1:8">
      <c r="A194" t="s">
        <v>34</v>
      </c>
      <c r="B194" t="s">
        <v>426</v>
      </c>
      <c r="C194" t="s">
        <v>70</v>
      </c>
      <c r="F194" t="str">
        <f t="shared" si="2"/>
        <v>FRE Jasmin Stewart (MID) $194000</v>
      </c>
      <c r="G194" t="s">
        <v>427</v>
      </c>
      <c r="H194" s="21">
        <v>194000</v>
      </c>
    </row>
    <row r="195" spans="1:8">
      <c r="A195" t="s">
        <v>3</v>
      </c>
      <c r="B195" t="s">
        <v>158</v>
      </c>
      <c r="C195" t="s">
        <v>159</v>
      </c>
      <c r="F195" t="str">
        <f t="shared" si="2"/>
        <v>ADEL Jessica Allan (RUC / FWD) $192500</v>
      </c>
      <c r="G195" t="s">
        <v>244</v>
      </c>
      <c r="H195" s="21">
        <v>192500</v>
      </c>
    </row>
    <row r="196" spans="1:8">
      <c r="A196" t="s">
        <v>28</v>
      </c>
      <c r="B196" t="s">
        <v>396</v>
      </c>
      <c r="C196" t="s">
        <v>13</v>
      </c>
      <c r="F196" t="str">
        <f t="shared" ref="F196:F259" si="3">A196&amp;" "&amp;B196&amp;" ("&amp;C196&amp;")"&amp;" $"&amp;H196</f>
        <v>COLL Jordyn Allen (MID / DEF) $192000</v>
      </c>
      <c r="G196" t="s">
        <v>397</v>
      </c>
      <c r="H196" s="21">
        <v>192000</v>
      </c>
    </row>
    <row r="197" spans="1:8">
      <c r="A197" t="s">
        <v>50</v>
      </c>
      <c r="B197" t="s">
        <v>554</v>
      </c>
      <c r="C197" t="s">
        <v>70</v>
      </c>
      <c r="F197" t="str">
        <f t="shared" si="3"/>
        <v>MELB Tyla Hanks (MID) $190000</v>
      </c>
      <c r="G197" t="s">
        <v>555</v>
      </c>
      <c r="H197" s="21">
        <v>190000</v>
      </c>
    </row>
    <row r="198" spans="1:8">
      <c r="A198" t="s">
        <v>442</v>
      </c>
      <c r="B198" t="s">
        <v>458</v>
      </c>
      <c r="C198" t="s">
        <v>7</v>
      </c>
      <c r="F198" t="str">
        <f t="shared" si="3"/>
        <v>GEEL Rebecca Webster (DEF) $188000</v>
      </c>
      <c r="G198" t="s">
        <v>459</v>
      </c>
      <c r="H198" s="21">
        <v>188000</v>
      </c>
    </row>
    <row r="199" spans="1:8">
      <c r="A199" t="s">
        <v>3</v>
      </c>
      <c r="B199" t="s">
        <v>252</v>
      </c>
      <c r="C199" t="s">
        <v>70</v>
      </c>
      <c r="F199" t="str">
        <f t="shared" si="3"/>
        <v>ADEL Nikki Gore (MID) $186000</v>
      </c>
      <c r="G199" t="s">
        <v>253</v>
      </c>
      <c r="H199" s="21">
        <v>186000</v>
      </c>
    </row>
    <row r="200" spans="1:8">
      <c r="A200" t="s">
        <v>270</v>
      </c>
      <c r="B200" t="s">
        <v>309</v>
      </c>
      <c r="C200" t="s">
        <v>7</v>
      </c>
      <c r="F200" t="str">
        <f t="shared" si="3"/>
        <v>BL Paige Parker (DEF) $184000</v>
      </c>
      <c r="G200" t="s">
        <v>310</v>
      </c>
      <c r="H200" s="21">
        <v>184000</v>
      </c>
    </row>
    <row r="201" spans="1:8">
      <c r="A201" t="s">
        <v>59</v>
      </c>
      <c r="B201" t="s">
        <v>636</v>
      </c>
      <c r="C201" t="s">
        <v>13</v>
      </c>
      <c r="F201" t="str">
        <f t="shared" si="3"/>
        <v>WB Eleanor Brown (MID / DEF) $182000</v>
      </c>
      <c r="G201" t="s">
        <v>637</v>
      </c>
      <c r="H201" s="21">
        <v>182000</v>
      </c>
    </row>
    <row r="202" spans="1:8">
      <c r="A202" t="s">
        <v>28</v>
      </c>
      <c r="B202" t="s">
        <v>167</v>
      </c>
      <c r="C202" t="s">
        <v>159</v>
      </c>
      <c r="F202" t="str">
        <f t="shared" si="3"/>
        <v>COLL Ruby Schleicher (RUC / FWD) $181500</v>
      </c>
      <c r="G202" t="s">
        <v>367</v>
      </c>
      <c r="H202" s="21">
        <v>181500</v>
      </c>
    </row>
    <row r="203" spans="1:8">
      <c r="A203" t="s">
        <v>28</v>
      </c>
      <c r="B203" t="s">
        <v>387</v>
      </c>
      <c r="C203" t="s">
        <v>75</v>
      </c>
      <c r="F203" t="str">
        <f t="shared" si="3"/>
        <v>COLL Katie Lynch (MID / FWD) $180000</v>
      </c>
      <c r="G203" t="s">
        <v>388</v>
      </c>
      <c r="H203" s="21">
        <v>180000</v>
      </c>
    </row>
    <row r="204" spans="1:8">
      <c r="A204" t="s">
        <v>43</v>
      </c>
      <c r="B204" t="s">
        <v>515</v>
      </c>
      <c r="C204" t="s">
        <v>70</v>
      </c>
      <c r="F204" t="str">
        <f t="shared" si="3"/>
        <v>GWS Alyce Parker (MID) $178000</v>
      </c>
      <c r="G204" t="s">
        <v>516</v>
      </c>
      <c r="H204" s="21">
        <v>178000</v>
      </c>
    </row>
    <row r="205" spans="1:8">
      <c r="A205" t="s">
        <v>28</v>
      </c>
      <c r="B205" t="s">
        <v>117</v>
      </c>
      <c r="C205" t="s">
        <v>70</v>
      </c>
      <c r="F205" t="str">
        <f t="shared" si="3"/>
        <v>COLL Kristy Stratton (MID) $176000</v>
      </c>
      <c r="G205" t="s">
        <v>379</v>
      </c>
      <c r="H205" s="21">
        <v>176000</v>
      </c>
    </row>
    <row r="206" spans="1:8">
      <c r="A206" t="s">
        <v>28</v>
      </c>
      <c r="B206" t="s">
        <v>385</v>
      </c>
      <c r="C206" t="s">
        <v>70</v>
      </c>
      <c r="F206" t="str">
        <f t="shared" si="3"/>
        <v>COLL Mikala Cann (MID) $176000</v>
      </c>
      <c r="G206" t="s">
        <v>386</v>
      </c>
      <c r="H206" s="21">
        <v>176000</v>
      </c>
    </row>
    <row r="207" spans="1:8">
      <c r="A207" t="s">
        <v>442</v>
      </c>
      <c r="B207" t="s">
        <v>460</v>
      </c>
      <c r="C207" t="s">
        <v>70</v>
      </c>
      <c r="F207" t="str">
        <f t="shared" si="3"/>
        <v>GEEL Olivia Purcell (MID) $174000</v>
      </c>
      <c r="G207" t="s">
        <v>461</v>
      </c>
      <c r="H207" s="21">
        <v>174000</v>
      </c>
    </row>
    <row r="208" spans="1:8">
      <c r="A208" t="s">
        <v>50</v>
      </c>
      <c r="B208" t="s">
        <v>556</v>
      </c>
      <c r="C208" t="s">
        <v>70</v>
      </c>
      <c r="F208" t="str">
        <f t="shared" si="3"/>
        <v>MELB Madeline Brancatisano (MID) $172000</v>
      </c>
      <c r="G208" t="s">
        <v>557</v>
      </c>
      <c r="H208" s="21">
        <v>172000</v>
      </c>
    </row>
    <row r="209" spans="1:8">
      <c r="A209" t="s">
        <v>270</v>
      </c>
      <c r="B209" t="s">
        <v>89</v>
      </c>
      <c r="C209" t="s">
        <v>70</v>
      </c>
      <c r="F209" t="str">
        <f t="shared" si="3"/>
        <v>BL Megan Hunt (MID) $170500</v>
      </c>
      <c r="G209" t="s">
        <v>279</v>
      </c>
      <c r="H209" s="21">
        <v>170500</v>
      </c>
    </row>
    <row r="210" spans="1:8">
      <c r="A210" t="s">
        <v>270</v>
      </c>
      <c r="B210" t="s">
        <v>22</v>
      </c>
      <c r="C210" t="s">
        <v>13</v>
      </c>
      <c r="F210" t="str">
        <f t="shared" si="3"/>
        <v>BL Emma Pittman (MID / DEF) $170500</v>
      </c>
      <c r="G210" t="s">
        <v>303</v>
      </c>
      <c r="H210" s="21">
        <v>170500</v>
      </c>
    </row>
    <row r="211" spans="1:8">
      <c r="A211" t="s">
        <v>270</v>
      </c>
      <c r="B211" t="s">
        <v>182</v>
      </c>
      <c r="C211" t="s">
        <v>179</v>
      </c>
      <c r="F211" t="str">
        <f t="shared" si="3"/>
        <v>BL Isabella Ayre (FWD) $170500</v>
      </c>
      <c r="G211" t="s">
        <v>311</v>
      </c>
      <c r="H211" s="21">
        <v>170500</v>
      </c>
    </row>
    <row r="212" spans="1:8">
      <c r="A212" t="s">
        <v>59</v>
      </c>
      <c r="B212" t="s">
        <v>154</v>
      </c>
      <c r="C212" t="s">
        <v>70</v>
      </c>
      <c r="F212" t="str">
        <f t="shared" si="3"/>
        <v>WB Emma Mackie (MID) $170500</v>
      </c>
      <c r="G212" t="s">
        <v>645</v>
      </c>
      <c r="H212" s="21">
        <v>170500</v>
      </c>
    </row>
    <row r="213" spans="1:8">
      <c r="A213" t="s">
        <v>23</v>
      </c>
      <c r="B213" t="s">
        <v>346</v>
      </c>
      <c r="C213" t="s">
        <v>70</v>
      </c>
      <c r="F213" t="str">
        <f t="shared" si="3"/>
        <v>CARL Abbie McKay (MID) $170000</v>
      </c>
      <c r="G213" t="s">
        <v>347</v>
      </c>
      <c r="H213" s="21">
        <v>170000</v>
      </c>
    </row>
    <row r="214" spans="1:8">
      <c r="A214" t="s">
        <v>34</v>
      </c>
      <c r="B214" t="s">
        <v>414</v>
      </c>
      <c r="C214" t="s">
        <v>307</v>
      </c>
      <c r="F214" t="str">
        <f t="shared" si="3"/>
        <v>FRE Sabreena Duffy (DEF / FWD) $168000</v>
      </c>
      <c r="G214" t="s">
        <v>415</v>
      </c>
      <c r="H214" s="21">
        <v>168000</v>
      </c>
    </row>
    <row r="215" spans="1:8">
      <c r="A215" t="s">
        <v>28</v>
      </c>
      <c r="B215" t="s">
        <v>376</v>
      </c>
      <c r="C215" t="s">
        <v>7</v>
      </c>
      <c r="F215" t="str">
        <f t="shared" si="3"/>
        <v>COLL Lauren Butler (DEF) $166000</v>
      </c>
      <c r="G215" t="s">
        <v>377</v>
      </c>
      <c r="H215" s="21">
        <v>166000</v>
      </c>
    </row>
    <row r="216" spans="1:8">
      <c r="A216" t="s">
        <v>442</v>
      </c>
      <c r="B216" t="s">
        <v>454</v>
      </c>
      <c r="C216" t="s">
        <v>307</v>
      </c>
      <c r="F216" t="str">
        <f t="shared" si="3"/>
        <v>GEEL Denby Taylor (DEF / FWD) $162000</v>
      </c>
      <c r="G216" t="s">
        <v>455</v>
      </c>
      <c r="H216" s="21">
        <v>162000</v>
      </c>
    </row>
    <row r="217" spans="1:8">
      <c r="A217" t="s">
        <v>23</v>
      </c>
      <c r="B217" t="s">
        <v>342</v>
      </c>
      <c r="C217" t="s">
        <v>7</v>
      </c>
      <c r="F217" t="str">
        <f t="shared" si="3"/>
        <v>CARL Jayde Van Dyk (DEF) $160000</v>
      </c>
      <c r="G217" t="s">
        <v>343</v>
      </c>
      <c r="H217" s="21">
        <v>160000</v>
      </c>
    </row>
    <row r="218" spans="1:8">
      <c r="A218" t="s">
        <v>3</v>
      </c>
      <c r="B218" t="s">
        <v>72</v>
      </c>
      <c r="C218" t="s">
        <v>70</v>
      </c>
      <c r="F218" t="str">
        <f t="shared" si="3"/>
        <v>ADEL Rheanne Lugg (MID) $159500</v>
      </c>
      <c r="G218" t="s">
        <v>269</v>
      </c>
      <c r="H218" s="21">
        <v>159500</v>
      </c>
    </row>
    <row r="219" spans="1:8">
      <c r="A219" t="s">
        <v>34</v>
      </c>
      <c r="B219" t="s">
        <v>169</v>
      </c>
      <c r="C219" t="s">
        <v>159</v>
      </c>
      <c r="F219" t="str">
        <f t="shared" si="3"/>
        <v>FRE Tayla McAuliffe (RUC / FWD) $159500</v>
      </c>
      <c r="G219" t="s">
        <v>416</v>
      </c>
      <c r="H219" s="21">
        <v>159500</v>
      </c>
    </row>
    <row r="220" spans="1:8">
      <c r="A220" t="s">
        <v>270</v>
      </c>
      <c r="B220" t="s">
        <v>292</v>
      </c>
      <c r="C220" t="s">
        <v>7</v>
      </c>
      <c r="F220" t="str">
        <f t="shared" si="3"/>
        <v>BL Natalie Grider (DEF) $158000</v>
      </c>
      <c r="G220" t="s">
        <v>293</v>
      </c>
      <c r="H220" s="21">
        <v>158000</v>
      </c>
    </row>
    <row r="221" spans="1:8">
      <c r="A221" t="s">
        <v>59</v>
      </c>
      <c r="B221" t="s">
        <v>654</v>
      </c>
      <c r="C221" t="s">
        <v>179</v>
      </c>
      <c r="F221" t="str">
        <f t="shared" si="3"/>
        <v>WB Aisling McCarthy (FWD) $156000</v>
      </c>
      <c r="G221" t="s">
        <v>655</v>
      </c>
      <c r="H221" s="21">
        <v>156000</v>
      </c>
    </row>
    <row r="222" spans="1:8">
      <c r="A222" t="s">
        <v>442</v>
      </c>
      <c r="B222" t="s">
        <v>456</v>
      </c>
      <c r="C222" t="s">
        <v>7</v>
      </c>
      <c r="F222" t="str">
        <f t="shared" si="3"/>
        <v>GEEL Georgia Clarke (DEF) $154000</v>
      </c>
      <c r="G222" t="s">
        <v>457</v>
      </c>
      <c r="H222" s="21">
        <v>154000</v>
      </c>
    </row>
    <row r="223" spans="1:8">
      <c r="A223" t="s">
        <v>578</v>
      </c>
      <c r="B223" t="s">
        <v>607</v>
      </c>
      <c r="C223" t="s">
        <v>179</v>
      </c>
      <c r="F223" t="str">
        <f t="shared" si="3"/>
        <v>NMFC Daisy Bateman (FWD) $152000</v>
      </c>
      <c r="G223" t="s">
        <v>608</v>
      </c>
      <c r="H223" s="21">
        <v>152000</v>
      </c>
    </row>
    <row r="224" spans="1:8">
      <c r="A224" t="s">
        <v>59</v>
      </c>
      <c r="B224" t="s">
        <v>638</v>
      </c>
      <c r="C224" t="s">
        <v>179</v>
      </c>
      <c r="F224" t="str">
        <f t="shared" si="3"/>
        <v>WB Kate Bartlett (FWD) $150000</v>
      </c>
      <c r="G224" t="s">
        <v>639</v>
      </c>
      <c r="H224" s="21">
        <v>150000</v>
      </c>
    </row>
    <row r="225" spans="1:8">
      <c r="A225" t="s">
        <v>50</v>
      </c>
      <c r="B225" t="s">
        <v>11</v>
      </c>
      <c r="C225" t="s">
        <v>7</v>
      </c>
      <c r="F225" t="str">
        <f t="shared" si="3"/>
        <v>MELB Talia Radan (DEF) $148500</v>
      </c>
      <c r="G225" t="s">
        <v>543</v>
      </c>
      <c r="H225" s="21">
        <v>148500</v>
      </c>
    </row>
    <row r="226" spans="1:8">
      <c r="A226" t="s">
        <v>23</v>
      </c>
      <c r="B226" t="s">
        <v>332</v>
      </c>
      <c r="C226" t="s">
        <v>7</v>
      </c>
      <c r="F226" t="str">
        <f t="shared" si="3"/>
        <v>CARL Charlotte Wilson (DEF) $148000</v>
      </c>
      <c r="G226" t="s">
        <v>333</v>
      </c>
      <c r="H226" s="21">
        <v>148000</v>
      </c>
    </row>
    <row r="227" spans="1:8">
      <c r="A227" t="s">
        <v>34</v>
      </c>
      <c r="B227" t="s">
        <v>420</v>
      </c>
      <c r="C227" t="s">
        <v>13</v>
      </c>
      <c r="F227" t="str">
        <f t="shared" si="3"/>
        <v>FRE Philipa Seth (MID / DEF) $146000</v>
      </c>
      <c r="G227" t="s">
        <v>421</v>
      </c>
      <c r="H227" s="21">
        <v>146000</v>
      </c>
    </row>
    <row r="228" spans="1:8">
      <c r="A228" t="s">
        <v>28</v>
      </c>
      <c r="B228" t="s">
        <v>383</v>
      </c>
      <c r="C228" t="s">
        <v>179</v>
      </c>
      <c r="F228" t="str">
        <f t="shared" si="3"/>
        <v>COLL Sophie Alexander (FWD) $144000</v>
      </c>
      <c r="G228" t="s">
        <v>384</v>
      </c>
      <c r="H228" s="21">
        <v>144000</v>
      </c>
    </row>
    <row r="229" spans="1:8">
      <c r="A229" t="s">
        <v>59</v>
      </c>
      <c r="B229" t="s">
        <v>62</v>
      </c>
      <c r="C229" t="s">
        <v>7</v>
      </c>
      <c r="F229" t="str">
        <f t="shared" si="3"/>
        <v>WB Bailey Hunt (DEF) $143000</v>
      </c>
      <c r="G229" t="s">
        <v>631</v>
      </c>
      <c r="H229" s="21">
        <v>143000</v>
      </c>
    </row>
    <row r="230" spans="1:8">
      <c r="A230" t="s">
        <v>3</v>
      </c>
      <c r="B230" t="s">
        <v>259</v>
      </c>
      <c r="C230" t="s">
        <v>161</v>
      </c>
      <c r="F230" t="str">
        <f t="shared" si="3"/>
        <v>ADEL Jessica Foley (RUC) $142000</v>
      </c>
      <c r="G230" t="s">
        <v>260</v>
      </c>
      <c r="H230" s="21">
        <v>142000</v>
      </c>
    </row>
    <row r="231" spans="1:8">
      <c r="A231" t="s">
        <v>50</v>
      </c>
      <c r="B231" t="s">
        <v>541</v>
      </c>
      <c r="C231" t="s">
        <v>179</v>
      </c>
      <c r="F231" t="str">
        <f t="shared" si="3"/>
        <v>MELB Jordann Hickey (FWD) $140000</v>
      </c>
      <c r="G231" t="s">
        <v>542</v>
      </c>
      <c r="H231" s="21">
        <v>140000</v>
      </c>
    </row>
    <row r="232" spans="1:8">
      <c r="A232" t="s">
        <v>28</v>
      </c>
      <c r="B232" t="s">
        <v>393</v>
      </c>
      <c r="C232" t="s">
        <v>13</v>
      </c>
      <c r="F232" t="str">
        <f t="shared" si="3"/>
        <v>COLL Georgia Gourlay (MID / DEF) $138000</v>
      </c>
      <c r="G232" t="s">
        <v>394</v>
      </c>
      <c r="H232" s="21">
        <v>138000</v>
      </c>
    </row>
    <row r="233" spans="1:8">
      <c r="A233" t="s">
        <v>23</v>
      </c>
      <c r="B233" t="s">
        <v>26</v>
      </c>
      <c r="C233" t="s">
        <v>7</v>
      </c>
      <c r="F233" t="str">
        <f t="shared" si="3"/>
        <v>CARL Reni Hicks (DEF) $137500</v>
      </c>
      <c r="G233" t="s">
        <v>337</v>
      </c>
      <c r="H233" s="21">
        <v>137500</v>
      </c>
    </row>
    <row r="234" spans="1:8">
      <c r="A234" t="s">
        <v>34</v>
      </c>
      <c r="B234" t="s">
        <v>38</v>
      </c>
      <c r="C234" t="s">
        <v>7</v>
      </c>
      <c r="F234" t="str">
        <f t="shared" si="3"/>
        <v>FRE Gemma Houghton (DEF) $137500</v>
      </c>
      <c r="G234" t="s">
        <v>410</v>
      </c>
      <c r="H234" s="21">
        <v>137500</v>
      </c>
    </row>
    <row r="235" spans="1:8">
      <c r="A235" t="s">
        <v>270</v>
      </c>
      <c r="B235" t="s">
        <v>297</v>
      </c>
      <c r="C235" t="s">
        <v>13</v>
      </c>
      <c r="F235" t="str">
        <f t="shared" si="3"/>
        <v>BL McKenzie Dowrick (MID / DEF) $136000</v>
      </c>
      <c r="G235" t="s">
        <v>298</v>
      </c>
      <c r="H235" s="21">
        <v>136000</v>
      </c>
    </row>
    <row r="236" spans="1:8">
      <c r="A236" t="s">
        <v>59</v>
      </c>
      <c r="B236" t="s">
        <v>648</v>
      </c>
      <c r="C236" t="s">
        <v>7</v>
      </c>
      <c r="F236" t="str">
        <f t="shared" si="3"/>
        <v>WB Selena Karlson (DEF) $134000</v>
      </c>
      <c r="G236" t="s">
        <v>649</v>
      </c>
      <c r="H236" s="21">
        <v>134000</v>
      </c>
    </row>
    <row r="237" spans="1:8">
      <c r="A237" t="s">
        <v>442</v>
      </c>
      <c r="B237" t="s">
        <v>464</v>
      </c>
      <c r="C237" t="s">
        <v>161</v>
      </c>
      <c r="F237" t="str">
        <f t="shared" si="3"/>
        <v>GEEL Rene Caris (RUC) $132000</v>
      </c>
      <c r="G237" t="s">
        <v>465</v>
      </c>
      <c r="H237" s="21">
        <v>132000</v>
      </c>
    </row>
    <row r="238" spans="1:8">
      <c r="A238" t="s">
        <v>50</v>
      </c>
      <c r="B238" t="s">
        <v>558</v>
      </c>
      <c r="C238" t="s">
        <v>13</v>
      </c>
      <c r="F238" t="str">
        <f t="shared" si="3"/>
        <v>MELB Madeline Guerin (MID / DEF) $132000</v>
      </c>
      <c r="G238" t="s">
        <v>559</v>
      </c>
      <c r="H238" s="21">
        <v>132000</v>
      </c>
    </row>
    <row r="239" spans="1:8">
      <c r="A239" t="s">
        <v>578</v>
      </c>
      <c r="B239" t="s">
        <v>605</v>
      </c>
      <c r="C239" t="s">
        <v>179</v>
      </c>
      <c r="F239" t="str">
        <f t="shared" si="3"/>
        <v>NMFC Courteney Munn (FWD) $130000</v>
      </c>
      <c r="G239" t="s">
        <v>606</v>
      </c>
      <c r="H239" s="21">
        <v>130000</v>
      </c>
    </row>
    <row r="240" spans="1:8">
      <c r="A240" t="s">
        <v>3</v>
      </c>
      <c r="B240" t="s">
        <v>247</v>
      </c>
      <c r="C240" t="s">
        <v>70</v>
      </c>
      <c r="F240" t="str">
        <f t="shared" si="3"/>
        <v>ADEL Chloe Scheer (MID) $128000</v>
      </c>
      <c r="G240" t="s">
        <v>248</v>
      </c>
      <c r="H240" s="21">
        <v>128000</v>
      </c>
    </row>
    <row r="241" spans="1:8">
      <c r="A241" t="s">
        <v>28</v>
      </c>
      <c r="B241" t="s">
        <v>118</v>
      </c>
      <c r="C241" t="s">
        <v>70</v>
      </c>
      <c r="F241" t="str">
        <f t="shared" si="3"/>
        <v>COLL Holly Whitford (MID) $126500</v>
      </c>
      <c r="G241" t="s">
        <v>369</v>
      </c>
      <c r="H241" s="21">
        <v>126500</v>
      </c>
    </row>
    <row r="242" spans="1:8">
      <c r="A242" t="s">
        <v>23</v>
      </c>
      <c r="B242" t="s">
        <v>330</v>
      </c>
      <c r="C242" t="s">
        <v>75</v>
      </c>
      <c r="F242" t="str">
        <f t="shared" si="3"/>
        <v>CARL Emerson Woods (MID / FWD) $126000</v>
      </c>
      <c r="G242" t="s">
        <v>331</v>
      </c>
      <c r="H242" s="21">
        <v>126000</v>
      </c>
    </row>
    <row r="243" spans="1:8">
      <c r="A243" t="s">
        <v>34</v>
      </c>
      <c r="B243" t="s">
        <v>422</v>
      </c>
      <c r="C243" t="s">
        <v>70</v>
      </c>
      <c r="F243" t="str">
        <f t="shared" si="3"/>
        <v>FRE Courtney Stubbs (MID) $124000</v>
      </c>
      <c r="G243" t="s">
        <v>423</v>
      </c>
      <c r="H243" s="21">
        <v>124000</v>
      </c>
    </row>
    <row r="244" spans="1:8">
      <c r="A244" t="s">
        <v>23</v>
      </c>
      <c r="B244" t="s">
        <v>344</v>
      </c>
      <c r="C244" t="s">
        <v>161</v>
      </c>
      <c r="F244" t="str">
        <f t="shared" si="3"/>
        <v>CARL Rhiannon Watt (RUC) $122000</v>
      </c>
      <c r="G244" t="s">
        <v>345</v>
      </c>
      <c r="H244" s="21">
        <v>122000</v>
      </c>
    </row>
    <row r="245" spans="1:8">
      <c r="A245" t="s">
        <v>23</v>
      </c>
      <c r="B245" t="s">
        <v>104</v>
      </c>
      <c r="C245" t="s">
        <v>70</v>
      </c>
      <c r="F245" t="str">
        <f t="shared" si="3"/>
        <v>CARL Bridie Kennedy (MID) $121000</v>
      </c>
      <c r="G245" t="s">
        <v>329</v>
      </c>
      <c r="H245" s="21">
        <v>121000</v>
      </c>
    </row>
    <row r="246" spans="1:8">
      <c r="A246" t="s">
        <v>34</v>
      </c>
      <c r="B246" t="s">
        <v>100</v>
      </c>
      <c r="C246" t="s">
        <v>70</v>
      </c>
      <c r="F246" t="str">
        <f t="shared" si="3"/>
        <v>FRE Katie-Jayne Grieve (MID) $121000</v>
      </c>
      <c r="G246" t="s">
        <v>419</v>
      </c>
      <c r="H246" s="21">
        <v>121000</v>
      </c>
    </row>
    <row r="247" spans="1:8">
      <c r="A247" t="s">
        <v>3</v>
      </c>
      <c r="B247" t="s">
        <v>245</v>
      </c>
      <c r="C247" t="s">
        <v>179</v>
      </c>
      <c r="F247" t="str">
        <f t="shared" si="3"/>
        <v>ADEL Katelyn Rosenzweig (FWD) $120000</v>
      </c>
      <c r="G247" t="s">
        <v>246</v>
      </c>
      <c r="H247" s="21">
        <v>120000</v>
      </c>
    </row>
    <row r="248" spans="1:8">
      <c r="A248" t="s">
        <v>3</v>
      </c>
      <c r="B248" t="s">
        <v>254</v>
      </c>
      <c r="C248" t="s">
        <v>179</v>
      </c>
      <c r="F248" t="str">
        <f t="shared" si="3"/>
        <v>ADEL Danielle Ponter (FWD) $120000</v>
      </c>
      <c r="G248" t="s">
        <v>255</v>
      </c>
      <c r="H248" s="21">
        <v>120000</v>
      </c>
    </row>
    <row r="249" spans="1:8">
      <c r="A249" t="s">
        <v>3</v>
      </c>
      <c r="B249" t="s">
        <v>257</v>
      </c>
      <c r="C249" t="s">
        <v>70</v>
      </c>
      <c r="F249" t="str">
        <f t="shared" si="3"/>
        <v>ADEL Hannah Martin (MID) $120000</v>
      </c>
      <c r="G249" t="s">
        <v>258</v>
      </c>
      <c r="H249" s="21">
        <v>120000</v>
      </c>
    </row>
    <row r="250" spans="1:8">
      <c r="A250" t="s">
        <v>270</v>
      </c>
      <c r="B250" t="s">
        <v>290</v>
      </c>
      <c r="C250" t="s">
        <v>13</v>
      </c>
      <c r="F250" t="str">
        <f t="shared" si="3"/>
        <v>BL Tori Groves-Little (MID / DEF) $120000</v>
      </c>
      <c r="G250" t="s">
        <v>291</v>
      </c>
      <c r="H250" s="21">
        <v>120000</v>
      </c>
    </row>
    <row r="251" spans="1:8">
      <c r="A251" t="s">
        <v>270</v>
      </c>
      <c r="B251" t="s">
        <v>294</v>
      </c>
      <c r="C251" t="s">
        <v>179</v>
      </c>
      <c r="F251" t="str">
        <f t="shared" si="3"/>
        <v>BL Jesse Tawhiao-Wardlaw (FWD) $120000</v>
      </c>
      <c r="G251" t="s">
        <v>295</v>
      </c>
      <c r="H251" s="21">
        <v>120000</v>
      </c>
    </row>
    <row r="252" spans="1:8">
      <c r="A252" t="s">
        <v>270</v>
      </c>
      <c r="B252" t="s">
        <v>299</v>
      </c>
      <c r="C252" t="s">
        <v>161</v>
      </c>
      <c r="F252" t="str">
        <f t="shared" si="3"/>
        <v>BL Lauren Bella (RUC) $120000</v>
      </c>
      <c r="G252" t="s">
        <v>300</v>
      </c>
      <c r="H252" s="21">
        <v>120000</v>
      </c>
    </row>
    <row r="253" spans="1:8">
      <c r="A253" t="s">
        <v>23</v>
      </c>
      <c r="B253" t="s">
        <v>317</v>
      </c>
      <c r="C253" t="s">
        <v>13</v>
      </c>
      <c r="F253" t="str">
        <f t="shared" si="3"/>
        <v>CARL Jessica Edwards (MID / DEF) $120000</v>
      </c>
      <c r="G253" t="s">
        <v>318</v>
      </c>
      <c r="H253" s="21">
        <v>120000</v>
      </c>
    </row>
    <row r="254" spans="1:8">
      <c r="A254" t="s">
        <v>28</v>
      </c>
      <c r="B254" t="s">
        <v>362</v>
      </c>
      <c r="C254" t="s">
        <v>179</v>
      </c>
      <c r="F254" t="str">
        <f t="shared" si="3"/>
        <v>COLL Erica Fowler (FWD) $120000</v>
      </c>
      <c r="G254" t="s">
        <v>363</v>
      </c>
      <c r="H254" s="21">
        <v>120000</v>
      </c>
    </row>
    <row r="255" spans="1:8">
      <c r="A255" t="s">
        <v>28</v>
      </c>
      <c r="B255" t="s">
        <v>364</v>
      </c>
      <c r="C255" t="s">
        <v>75</v>
      </c>
      <c r="F255" t="str">
        <f t="shared" si="3"/>
        <v>COLL Jordan Membrey (MID / FWD) $120000</v>
      </c>
      <c r="G255" t="s">
        <v>365</v>
      </c>
      <c r="H255" s="21">
        <v>120000</v>
      </c>
    </row>
    <row r="256" spans="1:8">
      <c r="A256" t="s">
        <v>34</v>
      </c>
      <c r="B256" t="s">
        <v>407</v>
      </c>
      <c r="C256" t="s">
        <v>7</v>
      </c>
      <c r="F256" t="str">
        <f t="shared" si="3"/>
        <v>FRE Laura Pugh (DEF) $120000</v>
      </c>
      <c r="G256" t="s">
        <v>408</v>
      </c>
      <c r="H256" s="21">
        <v>120000</v>
      </c>
    </row>
    <row r="257" spans="1:8">
      <c r="A257" t="s">
        <v>34</v>
      </c>
      <c r="B257" t="s">
        <v>412</v>
      </c>
      <c r="C257" t="s">
        <v>70</v>
      </c>
      <c r="F257" t="str">
        <f t="shared" si="3"/>
        <v>FRE Matilda Sergeant (MID) $120000</v>
      </c>
      <c r="G257" t="s">
        <v>413</v>
      </c>
      <c r="H257" s="21">
        <v>120000</v>
      </c>
    </row>
    <row r="258" spans="1:8">
      <c r="A258" t="s">
        <v>34</v>
      </c>
      <c r="B258" t="s">
        <v>424</v>
      </c>
      <c r="C258" t="s">
        <v>161</v>
      </c>
      <c r="F258" t="str">
        <f t="shared" si="3"/>
        <v>FRE Parris Laurie (RUC) $120000</v>
      </c>
      <c r="G258" t="s">
        <v>425</v>
      </c>
      <c r="H258" s="21">
        <v>120000</v>
      </c>
    </row>
    <row r="259" spans="1:8">
      <c r="A259" t="s">
        <v>34</v>
      </c>
      <c r="B259" t="s">
        <v>428</v>
      </c>
      <c r="C259" t="s">
        <v>7</v>
      </c>
      <c r="F259" t="str">
        <f t="shared" si="3"/>
        <v>FRE Ebony Dowson (DEF) $120000</v>
      </c>
      <c r="G259" t="s">
        <v>429</v>
      </c>
      <c r="H259" s="21">
        <v>120000</v>
      </c>
    </row>
    <row r="260" spans="1:8">
      <c r="A260" t="s">
        <v>442</v>
      </c>
      <c r="B260" t="s">
        <v>478</v>
      </c>
      <c r="C260" t="s">
        <v>7</v>
      </c>
      <c r="F260" t="str">
        <f t="shared" ref="F260:F312" si="4">A260&amp;" "&amp;B260&amp;" ("&amp;C260&amp;")"&amp;" $"&amp;H260</f>
        <v>GEEL Elise Coventry (DEF) $120000</v>
      </c>
      <c r="G260" t="s">
        <v>479</v>
      </c>
      <c r="H260" s="21">
        <v>120000</v>
      </c>
    </row>
    <row r="261" spans="1:8">
      <c r="A261" t="s">
        <v>442</v>
      </c>
      <c r="B261" t="s">
        <v>480</v>
      </c>
      <c r="C261" t="s">
        <v>70</v>
      </c>
      <c r="F261" t="str">
        <f t="shared" si="4"/>
        <v>GEEL Maighan Fogas (MID) $120000</v>
      </c>
      <c r="G261" t="s">
        <v>481</v>
      </c>
      <c r="H261" s="21">
        <v>120000</v>
      </c>
    </row>
    <row r="262" spans="1:8">
      <c r="A262" t="s">
        <v>43</v>
      </c>
      <c r="B262" t="s">
        <v>505</v>
      </c>
      <c r="C262" t="s">
        <v>179</v>
      </c>
      <c r="F262" t="str">
        <f t="shared" si="4"/>
        <v>GWS Delma Gisu (FWD) $120000</v>
      </c>
      <c r="G262" t="s">
        <v>506</v>
      </c>
      <c r="H262" s="21">
        <v>120000</v>
      </c>
    </row>
    <row r="263" spans="1:8">
      <c r="A263" t="s">
        <v>43</v>
      </c>
      <c r="B263" t="s">
        <v>509</v>
      </c>
      <c r="C263" t="s">
        <v>70</v>
      </c>
      <c r="F263" t="str">
        <f t="shared" si="4"/>
        <v>GWS Brittany Perry (MID) $120000</v>
      </c>
      <c r="G263" t="s">
        <v>510</v>
      </c>
      <c r="H263" s="21">
        <v>120000</v>
      </c>
    </row>
    <row r="264" spans="1:8">
      <c r="A264" t="s">
        <v>43</v>
      </c>
      <c r="B264" t="s">
        <v>511</v>
      </c>
      <c r="C264" t="s">
        <v>70</v>
      </c>
      <c r="F264" t="str">
        <f t="shared" si="4"/>
        <v>GWS Ebony O'Dea (MID) $120000</v>
      </c>
      <c r="G264" t="s">
        <v>512</v>
      </c>
      <c r="H264" s="21">
        <v>120000</v>
      </c>
    </row>
    <row r="265" spans="1:8">
      <c r="A265" t="s">
        <v>43</v>
      </c>
      <c r="B265" t="s">
        <v>520</v>
      </c>
      <c r="C265" t="s">
        <v>307</v>
      </c>
      <c r="F265" t="str">
        <f t="shared" si="4"/>
        <v>GWS Lisa Whiteley (DEF / FWD) $120000</v>
      </c>
      <c r="G265" t="s">
        <v>521</v>
      </c>
      <c r="H265" s="21">
        <v>120000</v>
      </c>
    </row>
    <row r="266" spans="1:8">
      <c r="A266" t="s">
        <v>43</v>
      </c>
      <c r="B266" t="s">
        <v>526</v>
      </c>
      <c r="C266" t="s">
        <v>161</v>
      </c>
      <c r="F266" t="str">
        <f t="shared" si="4"/>
        <v>GWS Ingrid Nielsen (RUC) $120000</v>
      </c>
      <c r="G266" t="s">
        <v>527</v>
      </c>
      <c r="H266" s="21">
        <v>120000</v>
      </c>
    </row>
    <row r="267" spans="1:8">
      <c r="A267" t="s">
        <v>50</v>
      </c>
      <c r="B267" t="s">
        <v>570</v>
      </c>
      <c r="C267" t="s">
        <v>75</v>
      </c>
      <c r="F267" t="str">
        <f t="shared" si="4"/>
        <v>MELB Shelley Heath (MID / FWD) $120000</v>
      </c>
      <c r="G267" t="s">
        <v>571</v>
      </c>
      <c r="H267" s="21">
        <v>120000</v>
      </c>
    </row>
    <row r="268" spans="1:8">
      <c r="A268" t="s">
        <v>578</v>
      </c>
      <c r="B268" t="s">
        <v>591</v>
      </c>
      <c r="C268" t="s">
        <v>179</v>
      </c>
      <c r="F268" t="str">
        <f t="shared" si="4"/>
        <v>NMFC Chloe Haines (FWD) $120000</v>
      </c>
      <c r="G268" t="s">
        <v>592</v>
      </c>
      <c r="H268" s="21">
        <v>120000</v>
      </c>
    </row>
    <row r="269" spans="1:8">
      <c r="A269" t="s">
        <v>578</v>
      </c>
      <c r="B269" t="s">
        <v>593</v>
      </c>
      <c r="C269" t="s">
        <v>7</v>
      </c>
      <c r="F269" t="str">
        <f t="shared" si="4"/>
        <v>NMFC Libby Haines (DEF) $120000</v>
      </c>
      <c r="G269" t="s">
        <v>594</v>
      </c>
      <c r="H269" s="21">
        <v>120000</v>
      </c>
    </row>
    <row r="270" spans="1:8">
      <c r="A270" t="s">
        <v>578</v>
      </c>
      <c r="B270" t="s">
        <v>609</v>
      </c>
      <c r="C270" t="s">
        <v>13</v>
      </c>
      <c r="F270" t="str">
        <f t="shared" si="4"/>
        <v>NMFC Nicole Bresnehan (MID / DEF) $120000</v>
      </c>
      <c r="G270" t="s">
        <v>610</v>
      </c>
      <c r="H270" s="21">
        <v>120000</v>
      </c>
    </row>
    <row r="271" spans="1:8">
      <c r="A271" t="s">
        <v>59</v>
      </c>
      <c r="B271" t="s">
        <v>650</v>
      </c>
      <c r="C271" t="s">
        <v>307</v>
      </c>
      <c r="F271" t="str">
        <f t="shared" si="4"/>
        <v>WB Jessie Davies (DEF / FWD) $120000</v>
      </c>
      <c r="G271" t="s">
        <v>651</v>
      </c>
      <c r="H271" s="21">
        <v>120000</v>
      </c>
    </row>
    <row r="272" spans="1:8">
      <c r="A272" t="s">
        <v>442</v>
      </c>
      <c r="B272" t="s">
        <v>105</v>
      </c>
      <c r="C272" t="s">
        <v>70</v>
      </c>
      <c r="F272" t="str">
        <f t="shared" si="4"/>
        <v>GEEL Madeline Keryk (MID) $110000</v>
      </c>
      <c r="G272" t="s">
        <v>490</v>
      </c>
      <c r="H272" s="21">
        <v>110000</v>
      </c>
    </row>
    <row r="273" spans="1:8">
      <c r="A273" t="s">
        <v>3</v>
      </c>
      <c r="B273" t="s">
        <v>261</v>
      </c>
      <c r="C273" t="s">
        <v>70</v>
      </c>
      <c r="F273" t="str">
        <f t="shared" si="4"/>
        <v>ADEL Maisie Nankivell (MID) $100000</v>
      </c>
      <c r="G273" t="s">
        <v>262</v>
      </c>
      <c r="H273" s="21">
        <v>100000</v>
      </c>
    </row>
    <row r="274" spans="1:8">
      <c r="A274" t="s">
        <v>3</v>
      </c>
      <c r="B274" t="s">
        <v>263</v>
      </c>
      <c r="C274" t="s">
        <v>179</v>
      </c>
      <c r="F274" t="str">
        <f t="shared" si="4"/>
        <v>ADEL Ailish Considine (FWD) $100000</v>
      </c>
      <c r="G274" t="s">
        <v>264</v>
      </c>
      <c r="H274" s="21">
        <v>100000</v>
      </c>
    </row>
    <row r="275" spans="1:8">
      <c r="A275" t="s">
        <v>270</v>
      </c>
      <c r="B275" t="s">
        <v>280</v>
      </c>
      <c r="C275" t="s">
        <v>7</v>
      </c>
      <c r="F275" t="str">
        <f t="shared" si="4"/>
        <v>BL Sam Virgo (DEF) $100000</v>
      </c>
      <c r="G275" t="s">
        <v>281</v>
      </c>
      <c r="H275" s="21">
        <v>100000</v>
      </c>
    </row>
    <row r="276" spans="1:8">
      <c r="A276" t="s">
        <v>270</v>
      </c>
      <c r="B276" t="s">
        <v>86</v>
      </c>
      <c r="C276" t="s">
        <v>70</v>
      </c>
      <c r="F276" t="str">
        <f t="shared" si="4"/>
        <v>BL Gabby Collingwood (MID) $100000</v>
      </c>
      <c r="G276" t="s">
        <v>286</v>
      </c>
      <c r="H276" s="21">
        <v>100000</v>
      </c>
    </row>
    <row r="277" spans="1:8">
      <c r="A277" t="s">
        <v>270</v>
      </c>
      <c r="B277" t="s">
        <v>287</v>
      </c>
      <c r="C277" t="s">
        <v>13</v>
      </c>
      <c r="F277" t="str">
        <f t="shared" si="4"/>
        <v>BL Jade Ellenger (MID / DEF) $100000</v>
      </c>
      <c r="G277" t="s">
        <v>288</v>
      </c>
      <c r="H277" s="21">
        <v>100000</v>
      </c>
    </row>
    <row r="278" spans="1:8">
      <c r="A278" t="s">
        <v>270</v>
      </c>
      <c r="B278" t="s">
        <v>15</v>
      </c>
      <c r="C278" t="s">
        <v>13</v>
      </c>
      <c r="F278" t="str">
        <f t="shared" si="4"/>
        <v>BL Ruby Blair (MID / DEF) $100000</v>
      </c>
      <c r="G278" t="s">
        <v>289</v>
      </c>
      <c r="H278" s="21">
        <v>100000</v>
      </c>
    </row>
    <row r="279" spans="1:8">
      <c r="A279" t="s">
        <v>270</v>
      </c>
      <c r="B279" t="s">
        <v>301</v>
      </c>
      <c r="C279" t="s">
        <v>75</v>
      </c>
      <c r="F279" t="str">
        <f t="shared" si="4"/>
        <v>BL Jacqui Yorston (MID / FWD) $100000</v>
      </c>
      <c r="G279" t="s">
        <v>302</v>
      </c>
      <c r="H279" s="21">
        <v>100000</v>
      </c>
    </row>
    <row r="280" spans="1:8">
      <c r="A280" t="s">
        <v>270</v>
      </c>
      <c r="B280" t="s">
        <v>162</v>
      </c>
      <c r="C280" t="s">
        <v>161</v>
      </c>
      <c r="F280" t="str">
        <f t="shared" si="4"/>
        <v>BL Jessy Keeffe (RUC) $100000</v>
      </c>
      <c r="G280" t="s">
        <v>304</v>
      </c>
      <c r="H280" s="21">
        <v>100000</v>
      </c>
    </row>
    <row r="281" spans="1:8">
      <c r="A281" t="s">
        <v>270</v>
      </c>
      <c r="B281" t="s">
        <v>185</v>
      </c>
      <c r="C281" t="s">
        <v>179</v>
      </c>
      <c r="F281" t="str">
        <f t="shared" si="4"/>
        <v>BL Krystal Scott (FWD) $100000</v>
      </c>
      <c r="G281" t="s">
        <v>305</v>
      </c>
      <c r="H281" s="21">
        <v>100000</v>
      </c>
    </row>
    <row r="282" spans="1:8">
      <c r="A282" t="s">
        <v>270</v>
      </c>
      <c r="B282" t="s">
        <v>306</v>
      </c>
      <c r="C282" t="s">
        <v>307</v>
      </c>
      <c r="F282" t="str">
        <f t="shared" si="4"/>
        <v>BL Brianna McFarlane (DEF / FWD) $100000</v>
      </c>
      <c r="G282" t="s">
        <v>308</v>
      </c>
      <c r="H282" s="21">
        <v>100000</v>
      </c>
    </row>
    <row r="283" spans="1:8">
      <c r="A283" t="s">
        <v>23</v>
      </c>
      <c r="B283" t="s">
        <v>338</v>
      </c>
      <c r="C283" t="s">
        <v>13</v>
      </c>
      <c r="F283" t="str">
        <f t="shared" si="4"/>
        <v>CARL Chloe Dalton (MID / DEF) $100000</v>
      </c>
      <c r="G283" t="s">
        <v>339</v>
      </c>
      <c r="H283" s="21">
        <v>100000</v>
      </c>
    </row>
    <row r="284" spans="1:8">
      <c r="A284" t="s">
        <v>23</v>
      </c>
      <c r="B284" t="s">
        <v>340</v>
      </c>
      <c r="C284" t="s">
        <v>7</v>
      </c>
      <c r="F284" t="str">
        <f t="shared" si="4"/>
        <v>CARL Brooke Walker (DEF) $100000</v>
      </c>
      <c r="G284" t="s">
        <v>341</v>
      </c>
      <c r="H284" s="21">
        <v>100000</v>
      </c>
    </row>
    <row r="285" spans="1:8">
      <c r="A285" t="s">
        <v>23</v>
      </c>
      <c r="B285" t="s">
        <v>353</v>
      </c>
      <c r="C285" t="s">
        <v>7</v>
      </c>
      <c r="F285" t="str">
        <f t="shared" si="4"/>
        <v>CARL Kirby Bentley (DEF) $100000</v>
      </c>
      <c r="G285" t="s">
        <v>354</v>
      </c>
      <c r="H285" s="21">
        <v>100000</v>
      </c>
    </row>
    <row r="286" spans="1:8">
      <c r="A286" t="s">
        <v>28</v>
      </c>
      <c r="B286" t="s">
        <v>30</v>
      </c>
      <c r="C286" t="s">
        <v>13</v>
      </c>
      <c r="F286" t="str">
        <f t="shared" si="4"/>
        <v>COLL Darcy Guttridge (MID / DEF) $100000</v>
      </c>
      <c r="G286" t="s">
        <v>371</v>
      </c>
      <c r="H286" s="21">
        <v>100000</v>
      </c>
    </row>
    <row r="287" spans="1:8">
      <c r="A287" t="s">
        <v>28</v>
      </c>
      <c r="B287" t="s">
        <v>191</v>
      </c>
      <c r="C287" t="s">
        <v>179</v>
      </c>
      <c r="F287" t="str">
        <f t="shared" si="4"/>
        <v>COLL Sarah Dargan (FWD) $100000</v>
      </c>
      <c r="G287" t="s">
        <v>372</v>
      </c>
      <c r="H287" s="21">
        <v>100000</v>
      </c>
    </row>
    <row r="288" spans="1:8">
      <c r="A288" t="s">
        <v>28</v>
      </c>
      <c r="B288" t="s">
        <v>207</v>
      </c>
      <c r="C288" t="s">
        <v>179</v>
      </c>
      <c r="F288" t="str">
        <f t="shared" si="4"/>
        <v>COLL Maddie Shevlin (FWD) $100000</v>
      </c>
      <c r="G288" t="s">
        <v>382</v>
      </c>
      <c r="H288" s="21">
        <v>100000</v>
      </c>
    </row>
    <row r="289" spans="1:8">
      <c r="A289" t="s">
        <v>28</v>
      </c>
      <c r="B289" t="s">
        <v>389</v>
      </c>
      <c r="C289" t="s">
        <v>13</v>
      </c>
      <c r="F289" t="str">
        <f t="shared" si="4"/>
        <v>COLL Sarah Rowe (MID / DEF) $100000</v>
      </c>
      <c r="G289" t="s">
        <v>390</v>
      </c>
      <c r="H289" s="21">
        <v>100000</v>
      </c>
    </row>
    <row r="290" spans="1:8">
      <c r="A290" t="s">
        <v>28</v>
      </c>
      <c r="B290" t="s">
        <v>391</v>
      </c>
      <c r="C290" t="s">
        <v>307</v>
      </c>
      <c r="F290" t="str">
        <f t="shared" si="4"/>
        <v>COLL Sharni Layton (DEF / FWD) $100000</v>
      </c>
      <c r="G290" t="s">
        <v>392</v>
      </c>
      <c r="H290" s="21">
        <v>100000</v>
      </c>
    </row>
    <row r="291" spans="1:8">
      <c r="A291" t="s">
        <v>34</v>
      </c>
      <c r="B291" t="s">
        <v>430</v>
      </c>
      <c r="C291" t="s">
        <v>179</v>
      </c>
      <c r="F291" t="str">
        <f t="shared" si="4"/>
        <v>FRE Brianna Moyes (FWD) $100000</v>
      </c>
      <c r="G291" t="s">
        <v>431</v>
      </c>
      <c r="H291" s="21">
        <v>100000</v>
      </c>
    </row>
    <row r="292" spans="1:8">
      <c r="A292" t="s">
        <v>34</v>
      </c>
      <c r="B292" t="s">
        <v>432</v>
      </c>
      <c r="C292" t="s">
        <v>307</v>
      </c>
      <c r="F292" t="str">
        <f t="shared" si="4"/>
        <v>FRE Angelique Stannett (DEF / FWD) $100000</v>
      </c>
      <c r="G292" t="s">
        <v>433</v>
      </c>
      <c r="H292" s="21">
        <v>100000</v>
      </c>
    </row>
    <row r="293" spans="1:8">
      <c r="A293" t="s">
        <v>34</v>
      </c>
      <c r="B293" t="s">
        <v>120</v>
      </c>
      <c r="C293" t="s">
        <v>70</v>
      </c>
      <c r="F293" t="str">
        <f t="shared" si="4"/>
        <v>FRE Kiara Bowers (MID) $100000</v>
      </c>
      <c r="G293" t="s">
        <v>434</v>
      </c>
      <c r="H293" s="21">
        <v>100000</v>
      </c>
    </row>
    <row r="294" spans="1:8">
      <c r="A294" t="s">
        <v>442</v>
      </c>
      <c r="B294" t="s">
        <v>448</v>
      </c>
      <c r="C294" t="s">
        <v>7</v>
      </c>
      <c r="F294" t="str">
        <f t="shared" si="4"/>
        <v>GEEL Meghan McDonald (DEF) $100000</v>
      </c>
      <c r="G294" t="s">
        <v>449</v>
      </c>
      <c r="H294" s="21">
        <v>100000</v>
      </c>
    </row>
    <row r="295" spans="1:8">
      <c r="A295" t="s">
        <v>442</v>
      </c>
      <c r="B295" t="s">
        <v>470</v>
      </c>
      <c r="C295" t="s">
        <v>307</v>
      </c>
      <c r="F295" t="str">
        <f t="shared" si="4"/>
        <v>GEEL Madaleine McMahon (DEF / FWD) $100000</v>
      </c>
      <c r="G295" t="s">
        <v>471</v>
      </c>
      <c r="H295" s="21">
        <v>100000</v>
      </c>
    </row>
    <row r="296" spans="1:8">
      <c r="A296" t="s">
        <v>442</v>
      </c>
      <c r="B296" t="s">
        <v>484</v>
      </c>
      <c r="C296" t="s">
        <v>307</v>
      </c>
      <c r="F296" t="str">
        <f t="shared" si="4"/>
        <v>GEEL Georgie Rankin (DEF / FWD) $100000</v>
      </c>
      <c r="G296" t="s">
        <v>485</v>
      </c>
      <c r="H296" s="21">
        <v>100000</v>
      </c>
    </row>
    <row r="297" spans="1:8">
      <c r="A297" t="s">
        <v>43</v>
      </c>
      <c r="B297" t="s">
        <v>513</v>
      </c>
      <c r="C297" t="s">
        <v>179</v>
      </c>
      <c r="F297" t="str">
        <f t="shared" si="4"/>
        <v>GWS Tait Mackrill (FWD) $100000</v>
      </c>
      <c r="G297" t="s">
        <v>514</v>
      </c>
      <c r="H297" s="21">
        <v>100000</v>
      </c>
    </row>
    <row r="298" spans="1:8">
      <c r="A298" t="s">
        <v>43</v>
      </c>
      <c r="B298" t="s">
        <v>136</v>
      </c>
      <c r="C298" t="s">
        <v>70</v>
      </c>
      <c r="F298" t="str">
        <f t="shared" si="4"/>
        <v>GWS Haneen Zreika (MID) $100000</v>
      </c>
      <c r="G298" t="s">
        <v>517</v>
      </c>
      <c r="H298" s="21">
        <v>100000</v>
      </c>
    </row>
    <row r="299" spans="1:8">
      <c r="A299" t="s">
        <v>43</v>
      </c>
      <c r="B299" t="s">
        <v>522</v>
      </c>
      <c r="C299" t="s">
        <v>307</v>
      </c>
      <c r="F299" t="str">
        <f t="shared" si="4"/>
        <v>GWS Taylah Davies (DEF / FWD) $100000</v>
      </c>
      <c r="G299" t="s">
        <v>523</v>
      </c>
      <c r="H299" s="21">
        <v>100000</v>
      </c>
    </row>
    <row r="300" spans="1:8">
      <c r="A300" t="s">
        <v>43</v>
      </c>
      <c r="B300" t="s">
        <v>524</v>
      </c>
      <c r="C300" t="s">
        <v>179</v>
      </c>
      <c r="F300" t="str">
        <f t="shared" si="4"/>
        <v>GWS Yvonne Bonner (FWD) $100000</v>
      </c>
      <c r="G300" t="s">
        <v>525</v>
      </c>
      <c r="H300" s="21">
        <v>100000</v>
      </c>
    </row>
    <row r="301" spans="1:8">
      <c r="A301" t="s">
        <v>43</v>
      </c>
      <c r="B301" t="s">
        <v>172</v>
      </c>
      <c r="C301" t="s">
        <v>161</v>
      </c>
      <c r="F301" t="str">
        <f t="shared" si="4"/>
        <v>GWS Louise Stephenson (RUC) $100000</v>
      </c>
      <c r="G301" t="s">
        <v>530</v>
      </c>
      <c r="H301" s="21">
        <v>100000</v>
      </c>
    </row>
    <row r="302" spans="1:8">
      <c r="A302" t="s">
        <v>50</v>
      </c>
      <c r="B302" t="s">
        <v>539</v>
      </c>
      <c r="C302" t="s">
        <v>7</v>
      </c>
      <c r="F302" t="str">
        <f t="shared" si="4"/>
        <v>MELB Ashleigh Woodland (DEF) $100000</v>
      </c>
      <c r="G302" t="s">
        <v>540</v>
      </c>
      <c r="H302" s="21">
        <v>100000</v>
      </c>
    </row>
    <row r="303" spans="1:8">
      <c r="A303" t="s">
        <v>50</v>
      </c>
      <c r="B303" t="s">
        <v>205</v>
      </c>
      <c r="C303" t="s">
        <v>179</v>
      </c>
      <c r="F303" t="str">
        <f t="shared" si="4"/>
        <v>MELB Ainslie Kemp (FWD) $100000</v>
      </c>
      <c r="G303" t="s">
        <v>545</v>
      </c>
      <c r="H303" s="21">
        <v>100000</v>
      </c>
    </row>
    <row r="304" spans="1:8">
      <c r="A304" t="s">
        <v>50</v>
      </c>
      <c r="B304" t="s">
        <v>54</v>
      </c>
      <c r="C304" t="s">
        <v>7</v>
      </c>
      <c r="F304" t="str">
        <f t="shared" si="4"/>
        <v>MELB Sarah Lampard (DEF) $100000</v>
      </c>
      <c r="G304" t="s">
        <v>546</v>
      </c>
      <c r="H304" s="21">
        <v>100000</v>
      </c>
    </row>
    <row r="305" spans="1:8">
      <c r="A305" t="s">
        <v>50</v>
      </c>
      <c r="B305" t="s">
        <v>564</v>
      </c>
      <c r="C305" t="s">
        <v>13</v>
      </c>
      <c r="F305" t="str">
        <f t="shared" si="4"/>
        <v>MELB Chantel Emonson (MID / DEF) $100000</v>
      </c>
      <c r="G305" t="s">
        <v>565</v>
      </c>
      <c r="H305" s="21">
        <v>100000</v>
      </c>
    </row>
    <row r="306" spans="1:8">
      <c r="A306" t="s">
        <v>50</v>
      </c>
      <c r="B306" t="s">
        <v>568</v>
      </c>
      <c r="C306" t="s">
        <v>75</v>
      </c>
      <c r="F306" t="str">
        <f t="shared" si="4"/>
        <v>MELB Shae Sloane (MID / FWD) $100000</v>
      </c>
      <c r="G306" t="s">
        <v>569</v>
      </c>
      <c r="H306" s="21">
        <v>100000</v>
      </c>
    </row>
    <row r="307" spans="1:8">
      <c r="A307" t="s">
        <v>578</v>
      </c>
      <c r="B307" t="s">
        <v>595</v>
      </c>
      <c r="C307" t="s">
        <v>75</v>
      </c>
      <c r="F307" t="str">
        <f t="shared" si="4"/>
        <v>NMFC Sophie Abbatangelo (MID / FWD) $100000</v>
      </c>
      <c r="G307" t="s">
        <v>596</v>
      </c>
      <c r="H307" s="21">
        <v>100000</v>
      </c>
    </row>
    <row r="308" spans="1:8">
      <c r="A308" t="s">
        <v>578</v>
      </c>
      <c r="B308" t="s">
        <v>601</v>
      </c>
      <c r="C308" t="s">
        <v>13</v>
      </c>
      <c r="F308" t="str">
        <f t="shared" si="4"/>
        <v>NMFC Bethany Lynch (MID / DEF) $100000</v>
      </c>
      <c r="G308" t="s">
        <v>602</v>
      </c>
      <c r="H308" s="21">
        <v>100000</v>
      </c>
    </row>
    <row r="309" spans="1:8">
      <c r="A309" t="s">
        <v>578</v>
      </c>
      <c r="B309" t="s">
        <v>617</v>
      </c>
      <c r="C309" t="s">
        <v>179</v>
      </c>
      <c r="F309" t="str">
        <f t="shared" si="4"/>
        <v>NMFC Jessie Williams (FWD) $100000</v>
      </c>
      <c r="G309" t="s">
        <v>618</v>
      </c>
      <c r="H309" s="21">
        <v>100000</v>
      </c>
    </row>
    <row r="310" spans="1:8">
      <c r="A310" t="s">
        <v>59</v>
      </c>
      <c r="B310" t="s">
        <v>629</v>
      </c>
      <c r="C310" t="s">
        <v>161</v>
      </c>
      <c r="F310" t="str">
        <f t="shared" si="4"/>
        <v>WB Ellyse Gamble (RUC) $100000</v>
      </c>
      <c r="G310" t="s">
        <v>630</v>
      </c>
      <c r="H310" s="21">
        <v>100000</v>
      </c>
    </row>
    <row r="311" spans="1:8">
      <c r="A311" t="s">
        <v>59</v>
      </c>
      <c r="B311" t="s">
        <v>646</v>
      </c>
      <c r="C311" t="s">
        <v>159</v>
      </c>
      <c r="F311" t="str">
        <f t="shared" si="4"/>
        <v>WB Celine Moody (RUC / FWD) $100000</v>
      </c>
      <c r="G311" t="s">
        <v>647</v>
      </c>
      <c r="H311" s="21">
        <v>100000</v>
      </c>
    </row>
    <row r="312" spans="1:8">
      <c r="A312" t="s">
        <v>59</v>
      </c>
      <c r="B312" t="s">
        <v>652</v>
      </c>
      <c r="C312" t="s">
        <v>13</v>
      </c>
      <c r="F312" t="str">
        <f t="shared" si="4"/>
        <v>WB Tessa Boyd (MID / DEF) $100000</v>
      </c>
      <c r="G312" t="s">
        <v>653</v>
      </c>
      <c r="H312" s="21">
        <v>100000</v>
      </c>
    </row>
  </sheetData>
  <sheetProtection algorithmName="SHA-512" hashValue="2Z6NaZojyiPoPcDg4jdnqLsNnyRihkwBUXILCh76yLlH9Z5sWeedUgNUWewMn5FeUrt0uhs9h6ffazRkQuKa0g==" saltValue="niP1oRAPZ7EQ8UntCWS8FA==" spinCount="100000" sheet="1" objects="1" scenarios="1" sort="0" autoFilter="0"/>
  <sortState ref="AB3:AG106">
    <sortCondition descending="1" ref="AF3:AF10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H35"/>
  <sheetViews>
    <sheetView topLeftCell="A6" workbookViewId="0">
      <selection activeCell="B35" sqref="B35"/>
    </sheetView>
  </sheetViews>
  <sheetFormatPr baseColWidth="10" defaultRowHeight="16"/>
  <cols>
    <col min="1" max="1" width="42.5" bestFit="1" customWidth="1"/>
    <col min="2" max="2" width="11.83203125" bestFit="1" customWidth="1"/>
    <col min="3" max="3" width="10.33203125" bestFit="1" customWidth="1"/>
    <col min="4" max="4" width="7.1640625" bestFit="1" customWidth="1"/>
    <col min="5" max="5" width="8.83203125" style="1" bestFit="1" customWidth="1"/>
    <col min="6" max="6" width="2.1640625" bestFit="1" customWidth="1"/>
    <col min="8" max="8" width="7.6640625" bestFit="1" customWidth="1"/>
    <col min="11" max="11" width="45.33203125" bestFit="1" customWidth="1"/>
    <col min="12" max="12" width="2.1640625" customWidth="1"/>
    <col min="13" max="13" width="38.83203125" bestFit="1" customWidth="1"/>
  </cols>
  <sheetData>
    <row r="1" spans="1:8" s="1" customFormat="1">
      <c r="A1" s="1" t="s">
        <v>221</v>
      </c>
      <c r="B1" s="1" t="s">
        <v>222</v>
      </c>
      <c r="C1" s="1" t="s">
        <v>227</v>
      </c>
      <c r="D1" s="1" t="s">
        <v>229</v>
      </c>
      <c r="F1" s="19"/>
      <c r="H1" s="18"/>
    </row>
    <row r="2" spans="1:8">
      <c r="A2">
        <f>Main!C10</f>
        <v>0</v>
      </c>
      <c r="B2" t="str">
        <f>IF(ISNA(VLOOKUP(A2,Players!$F$3:$G$312,2,FALSE)),"",VLOOKUP(A2,Players!$F$3:$G$312,2,FALSE))</f>
        <v/>
      </c>
      <c r="C2" t="str">
        <f>(IF(LEN(B2)&gt;0,COUNTIF($B$2:$B$23,B2),""))</f>
        <v/>
      </c>
      <c r="D2">
        <f>IF(ISNA(VLOOKUP(A2,Players!$F$3:$H$312,3,FALSE)),0,VLOOKUP(A2,Players!$F$3:$H$312,3,FALSE))</f>
        <v>0</v>
      </c>
      <c r="H2" s="18"/>
    </row>
    <row r="3" spans="1:8">
      <c r="A3">
        <f>Main!F10</f>
        <v>0</v>
      </c>
      <c r="B3" t="str">
        <f>IF(ISNA(VLOOKUP(A3,Players!$F$3:$G$312,2,FALSE)),"",VLOOKUP(A3,Players!$F$3:$G$312,2,FALSE))</f>
        <v/>
      </c>
      <c r="C3" t="str">
        <f t="shared" ref="C3:C23" si="0">(IF(LEN(B3)&gt;0,COUNTIF($B$2:$B$23,B3),""))</f>
        <v/>
      </c>
      <c r="D3">
        <f>IF(ISNA(VLOOKUP(A3,Players!$F$3:$H$312,3,FALSE)),0,VLOOKUP(A3,Players!$F$3:$H$312,3,FALSE))</f>
        <v>0</v>
      </c>
    </row>
    <row r="4" spans="1:8">
      <c r="A4">
        <f>Main!I10</f>
        <v>0</v>
      </c>
      <c r="B4" t="str">
        <f>IF(ISNA(VLOOKUP(A4,Players!$F$3:$G$312,2,FALSE)),"",VLOOKUP(A4,Players!$F$3:$G$312,2,FALSE))</f>
        <v/>
      </c>
      <c r="C4" t="str">
        <f>(IF(LEN(B4)&gt;0,COUNTIF($B$2:$B$23,B4),""))</f>
        <v/>
      </c>
      <c r="D4">
        <f>IF(ISNA(VLOOKUP(A4,Players!$F$3:$H$312,3,FALSE)),0,VLOOKUP(A4,Players!$F$3:$H$312,3,FALSE))</f>
        <v>0</v>
      </c>
    </row>
    <row r="5" spans="1:8">
      <c r="A5">
        <f>Main!C13</f>
        <v>0</v>
      </c>
      <c r="B5" t="str">
        <f>IF(ISNA(VLOOKUP(A5,Players!$F$3:$G$312,2,FALSE)),"",VLOOKUP(A5,Players!$F$3:$G$312,2,FALSE))</f>
        <v/>
      </c>
      <c r="C5" t="str">
        <f t="shared" si="0"/>
        <v/>
      </c>
      <c r="D5">
        <f>IF(ISNA(VLOOKUP(A5,Players!$F$3:$H$312,3,FALSE)),0,VLOOKUP(A5,Players!$F$3:$H$312,3,FALSE))</f>
        <v>0</v>
      </c>
    </row>
    <row r="6" spans="1:8">
      <c r="A6">
        <f>Main!F13</f>
        <v>0</v>
      </c>
      <c r="B6" t="str">
        <f>IF(ISNA(VLOOKUP(A6,Players!$F$3:$G$312,2,FALSE)),"",VLOOKUP(A6,Players!$F$3:$G$312,2,FALSE))</f>
        <v/>
      </c>
      <c r="C6" t="str">
        <f t="shared" si="0"/>
        <v/>
      </c>
      <c r="D6">
        <f>IF(ISNA(VLOOKUP(A6,Players!$F$3:$H$312,3,FALSE)),0,VLOOKUP(A6,Players!$F$3:$H$312,3,FALSE))</f>
        <v>0</v>
      </c>
    </row>
    <row r="7" spans="1:8">
      <c r="A7">
        <f>Main!I13</f>
        <v>0</v>
      </c>
      <c r="B7" t="str">
        <f>IF(ISNA(VLOOKUP(A7,Players!$F$3:$G$312,2,FALSE)),"",VLOOKUP(A7,Players!$F$3:$G$312,2,FALSE))</f>
        <v/>
      </c>
      <c r="C7" t="str">
        <f t="shared" si="0"/>
        <v/>
      </c>
      <c r="D7">
        <f>IF(ISNA(VLOOKUP(A7,Players!$F$3:$H$312,3,FALSE)),0,VLOOKUP(A7,Players!$F$3:$H$312,3,FALSE))</f>
        <v>0</v>
      </c>
    </row>
    <row r="8" spans="1:8">
      <c r="A8">
        <f>Main!C17</f>
        <v>0</v>
      </c>
      <c r="B8" t="str">
        <f>IF(ISNA(VLOOKUP(A8,Players!$F$3:$G$312,2,FALSE)),"",VLOOKUP(A8,Players!$F$3:$G$312,2,FALSE))</f>
        <v/>
      </c>
      <c r="C8" t="str">
        <f t="shared" si="0"/>
        <v/>
      </c>
      <c r="D8">
        <f>IF(ISNA(VLOOKUP(A8,Players!$F$3:$H$312,3,FALSE)),0,VLOOKUP(A8,Players!$F$3:$H$312,3,FALSE))</f>
        <v>0</v>
      </c>
    </row>
    <row r="9" spans="1:8">
      <c r="A9">
        <f>Main!F17</f>
        <v>0</v>
      </c>
      <c r="B9" t="str">
        <f>IF(ISNA(VLOOKUP(A9,Players!$F$3:$G$312,2,FALSE)),"",VLOOKUP(A9,Players!$F$3:$G$312,2,FALSE))</f>
        <v/>
      </c>
      <c r="C9" t="str">
        <f t="shared" si="0"/>
        <v/>
      </c>
      <c r="D9">
        <f>IF(ISNA(VLOOKUP(A9,Players!$F$3:$H$312,3,FALSE)),0,VLOOKUP(A9,Players!$F$3:$H$312,3,FALSE))</f>
        <v>0</v>
      </c>
    </row>
    <row r="10" spans="1:8">
      <c r="A10">
        <f>Main!I17</f>
        <v>0</v>
      </c>
      <c r="B10" t="str">
        <f>IF(ISNA(VLOOKUP(A10,Players!$F$3:$G$312,2,FALSE)),"",VLOOKUP(A10,Players!$F$3:$G$312,2,FALSE))</f>
        <v/>
      </c>
      <c r="C10" t="str">
        <f t="shared" si="0"/>
        <v/>
      </c>
      <c r="D10">
        <f>IF(ISNA(VLOOKUP(A10,Players!$F$3:$H$312,3,FALSE)),0,VLOOKUP(A10,Players!$F$3:$H$312,3,FALSE))</f>
        <v>0</v>
      </c>
    </row>
    <row r="11" spans="1:8">
      <c r="A11">
        <f>Main!C20</f>
        <v>0</v>
      </c>
      <c r="B11" t="str">
        <f>IF(ISNA(VLOOKUP(A11,Players!$F$3:$G$312,2,FALSE)),"",VLOOKUP(A11,Players!$F$3:$G$312,2,FALSE))</f>
        <v/>
      </c>
      <c r="C11" t="str">
        <f t="shared" si="0"/>
        <v/>
      </c>
      <c r="D11">
        <f>IF(ISNA(VLOOKUP(A11,Players!$F$3:$H$312,3,FALSE)),0,VLOOKUP(A11,Players!$F$3:$H$312,3,FALSE))</f>
        <v>0</v>
      </c>
    </row>
    <row r="12" spans="1:8">
      <c r="A12">
        <f>Main!F20</f>
        <v>0</v>
      </c>
      <c r="B12" t="str">
        <f>IF(ISNA(VLOOKUP(A12,Players!$F$3:$G$312,2,FALSE)),"",VLOOKUP(A12,Players!$F$3:$G$312,2,FALSE))</f>
        <v/>
      </c>
      <c r="C12" t="str">
        <f t="shared" si="0"/>
        <v/>
      </c>
      <c r="D12">
        <f>IF(ISNA(VLOOKUP(A12,Players!$F$3:$H$312,3,FALSE)),0,VLOOKUP(A12,Players!$F$3:$H$312,3,FALSE))</f>
        <v>0</v>
      </c>
    </row>
    <row r="13" spans="1:8">
      <c r="A13">
        <f>Main!I20</f>
        <v>0</v>
      </c>
      <c r="B13" t="str">
        <f>IF(ISNA(VLOOKUP(A13,Players!$F$3:$G$312,2,FALSE)),"",VLOOKUP(A13,Players!$F$3:$G$312,2,FALSE))</f>
        <v/>
      </c>
      <c r="C13" t="str">
        <f t="shared" si="0"/>
        <v/>
      </c>
      <c r="D13">
        <f>IF(ISNA(VLOOKUP(A13,Players!$F$3:$H$312,3,FALSE)),0,VLOOKUP(A13,Players!$F$3:$H$312,3,FALSE))</f>
        <v>0</v>
      </c>
    </row>
    <row r="14" spans="1:8">
      <c r="A14">
        <f>Main!C23</f>
        <v>0</v>
      </c>
      <c r="B14" t="str">
        <f>IF(ISNA(VLOOKUP(A14,Players!$F$3:$G$312,2,FALSE)),"",VLOOKUP(A14,Players!$F$3:$G$312,2,FALSE))</f>
        <v/>
      </c>
      <c r="C14" t="str">
        <f t="shared" si="0"/>
        <v/>
      </c>
      <c r="D14">
        <f>IF(ISNA(VLOOKUP(A14,Players!$F$3:$H$312,3,FALSE)),0,VLOOKUP(A14,Players!$F$3:$H$312,3,FALSE))</f>
        <v>0</v>
      </c>
    </row>
    <row r="15" spans="1:8">
      <c r="A15">
        <f>Main!F23</f>
        <v>0</v>
      </c>
      <c r="B15" t="str">
        <f>IF(ISNA(VLOOKUP(A15,Players!$F$3:$G$312,2,FALSE)),"",VLOOKUP(A15,Players!$F$3:$G$312,2,FALSE))</f>
        <v/>
      </c>
      <c r="C15" t="str">
        <f t="shared" si="0"/>
        <v/>
      </c>
      <c r="D15">
        <f>IF(ISNA(VLOOKUP(A15,Players!$F$3:$H$312,3,FALSE)),0,VLOOKUP(A15,Players!$F$3:$H$312,3,FALSE))</f>
        <v>0</v>
      </c>
    </row>
    <row r="16" spans="1:8">
      <c r="A16">
        <f>Main!C27</f>
        <v>0</v>
      </c>
      <c r="B16" t="str">
        <f>IF(ISNA(VLOOKUP(A16,Players!$F$3:$G$312,2,FALSE)),"",VLOOKUP(A16,Players!$F$3:$G$312,2,FALSE))</f>
        <v/>
      </c>
      <c r="C16" t="str">
        <f t="shared" si="0"/>
        <v/>
      </c>
      <c r="D16">
        <f>IF(ISNA(VLOOKUP(A16,Players!$F$3:$H$312,3,FALSE)),0,VLOOKUP(A16,Players!$F$3:$H$312,3,FALSE))</f>
        <v>0</v>
      </c>
    </row>
    <row r="17" spans="1:4">
      <c r="A17">
        <f>Main!F27</f>
        <v>0</v>
      </c>
      <c r="B17" t="str">
        <f>IF(ISNA(VLOOKUP(A17,Players!$F$3:$G$312,2,FALSE)),"",VLOOKUP(A17,Players!$F$3:$G$312,2,FALSE))</f>
        <v/>
      </c>
      <c r="C17" t="str">
        <f t="shared" si="0"/>
        <v/>
      </c>
      <c r="D17">
        <f>IF(ISNA(VLOOKUP(A17,Players!$F$3:$H$312,3,FALSE)),0,VLOOKUP(A17,Players!$F$3:$H$312,3,FALSE))</f>
        <v>0</v>
      </c>
    </row>
    <row r="18" spans="1:4">
      <c r="A18">
        <f>Main!C31</f>
        <v>0</v>
      </c>
      <c r="B18" t="str">
        <f>IF(ISNA(VLOOKUP(A18,Players!$F$3:$G$312,2,FALSE)),"",VLOOKUP(A18,Players!$F$3:$G$312,2,FALSE))</f>
        <v/>
      </c>
      <c r="C18" t="str">
        <f t="shared" si="0"/>
        <v/>
      </c>
      <c r="D18">
        <f>IF(ISNA(VLOOKUP(A18,Players!$F$3:$H$312,3,FALSE)),0,VLOOKUP(A18,Players!$F$3:$H$312,3,FALSE))</f>
        <v>0</v>
      </c>
    </row>
    <row r="19" spans="1:4">
      <c r="A19">
        <f>Main!F31</f>
        <v>0</v>
      </c>
      <c r="B19" t="str">
        <f>IF(ISNA(VLOOKUP(A19,Players!$F$3:$G$312,2,FALSE)),"",VLOOKUP(A19,Players!$F$3:$G$312,2,FALSE))</f>
        <v/>
      </c>
      <c r="C19" t="str">
        <f t="shared" si="0"/>
        <v/>
      </c>
      <c r="D19">
        <f>IF(ISNA(VLOOKUP(A19,Players!$F$3:$H$312,3,FALSE)),0,VLOOKUP(A19,Players!$F$3:$H$312,3,FALSE))</f>
        <v>0</v>
      </c>
    </row>
    <row r="20" spans="1:4">
      <c r="A20">
        <f>Main!I31</f>
        <v>0</v>
      </c>
      <c r="B20" t="str">
        <f>IF(ISNA(VLOOKUP(A20,Players!$F$3:$G$312,2,FALSE)),"",VLOOKUP(A20,Players!$F$3:$G$312,2,FALSE))</f>
        <v/>
      </c>
      <c r="C20" t="str">
        <f t="shared" si="0"/>
        <v/>
      </c>
      <c r="D20">
        <f>IF(ISNA(VLOOKUP(A20,Players!$F$3:$H$312,3,FALSE)),0,VLOOKUP(A20,Players!$F$3:$H$312,3,FALSE))</f>
        <v>0</v>
      </c>
    </row>
    <row r="21" spans="1:4">
      <c r="A21">
        <f>Main!C34</f>
        <v>0</v>
      </c>
      <c r="B21" t="str">
        <f>IF(ISNA(VLOOKUP(A21,Players!$F$3:$G$312,2,FALSE)),"",VLOOKUP(A21,Players!$F$3:$G$312,2,FALSE))</f>
        <v/>
      </c>
      <c r="C21" t="str">
        <f t="shared" si="0"/>
        <v/>
      </c>
      <c r="D21">
        <f>IF(ISNA(VLOOKUP(A21,Players!$F$3:$H$312,3,FALSE)),0,VLOOKUP(A21,Players!$F$3:$H$312,3,FALSE))</f>
        <v>0</v>
      </c>
    </row>
    <row r="22" spans="1:4">
      <c r="A22">
        <f>Main!F34</f>
        <v>0</v>
      </c>
      <c r="B22" t="str">
        <f>IF(ISNA(VLOOKUP(A22,Players!$F$3:$G$312,2,FALSE)),"",VLOOKUP(A22,Players!$F$3:$G$312,2,FALSE))</f>
        <v/>
      </c>
      <c r="C22" t="str">
        <f t="shared" si="0"/>
        <v/>
      </c>
      <c r="D22">
        <f>IF(ISNA(VLOOKUP(A22,Players!$F$3:$H$312,3,FALSE)),0,VLOOKUP(A22,Players!$F$3:$H$312,3,FALSE))</f>
        <v>0</v>
      </c>
    </row>
    <row r="23" spans="1:4">
      <c r="A23">
        <f>Main!I34</f>
        <v>0</v>
      </c>
      <c r="B23" t="str">
        <f>IF(ISNA(VLOOKUP(A23,Players!$F$3:$G$312,2,FALSE)),"",VLOOKUP(A23,Players!$F$3:$G$312,2,FALSE))</f>
        <v/>
      </c>
      <c r="C23" t="str">
        <f t="shared" si="0"/>
        <v/>
      </c>
      <c r="D23">
        <f>IF(ISNA(VLOOKUP(A23,Players!$F$3:$H$312,3,FALSE)),0,VLOOKUP(A23,Players!$F$3:$H$312,3,FALSE))</f>
        <v>0</v>
      </c>
    </row>
    <row r="27" spans="1:4">
      <c r="A27" t="s">
        <v>223</v>
      </c>
      <c r="B27">
        <f>B28-B29</f>
        <v>0</v>
      </c>
    </row>
    <row r="28" spans="1:4">
      <c r="A28" t="s">
        <v>218</v>
      </c>
      <c r="B28">
        <f>22-COUNTBLANK(B2:B23)</f>
        <v>0</v>
      </c>
    </row>
    <row r="29" spans="1:4">
      <c r="A29" t="s">
        <v>224</v>
      </c>
      <c r="B29">
        <f>COUNTIF(C2:C23,"&gt;1")</f>
        <v>0</v>
      </c>
    </row>
    <row r="30" spans="1:4">
      <c r="A30" t="s">
        <v>975</v>
      </c>
      <c r="B30">
        <v>9000000</v>
      </c>
    </row>
    <row r="31" spans="1:4">
      <c r="A31" t="s">
        <v>976</v>
      </c>
      <c r="B31">
        <f>SUM(D2:D23)</f>
        <v>0</v>
      </c>
    </row>
    <row r="32" spans="1:4">
      <c r="A32" t="s">
        <v>977</v>
      </c>
      <c r="B32">
        <f>B30-B31</f>
        <v>9000000</v>
      </c>
    </row>
    <row r="33" spans="1:2">
      <c r="A33" t="s">
        <v>978</v>
      </c>
      <c r="B33">
        <f>IFERROR(B32/(22-B28),"N.A.")</f>
        <v>409090.90909090912</v>
      </c>
    </row>
    <row r="34" spans="1:2">
      <c r="A34" t="s">
        <v>982</v>
      </c>
      <c r="B34">
        <f>IF(B32&lt;0,1,0)</f>
        <v>0</v>
      </c>
    </row>
    <row r="35" spans="1:2">
      <c r="A35" t="s">
        <v>225</v>
      </c>
      <c r="B35">
        <f>B29+B34</f>
        <v>0</v>
      </c>
    </row>
  </sheetData>
  <sheetProtection algorithmName="SHA-512" hashValue="0kL548O2JXFK5mSI5qdMRzBLFya3+qRs0B4JO5YPDThIyGYs8Sq/Cn8AWr42Lt0kHw750+T6DQ+z6MUq7pmr+g==" saltValue="JhH6tMUE3iE7ir/WxayRZw==" spinCount="100000" sheet="1" objects="1" scenarios="1"/>
  <conditionalFormatting sqref="F38">
    <cfRule type="cellIs" dxfId="1" priority="2" operator="equal">
      <formula>$B$30</formula>
    </cfRule>
    <cfRule type="cellIs" dxfId="0" priority="1" operator="greaterThan">
      <formula>$B$30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Players</vt:lpstr>
      <vt:lpstr>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2018-01-30T08:41:38Z</dcterms:created>
  <dcterms:modified xsi:type="dcterms:W3CDTF">2019-01-27T06:32:22Z</dcterms:modified>
</cp:coreProperties>
</file>